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4"/>
  </bookViews>
  <sheets>
    <sheet name="Лист3" sheetId="3" r:id="rId1"/>
    <sheet name="Лист4" sheetId="4" r:id="rId2"/>
    <sheet name="Лист5" sheetId="5" r:id="rId3"/>
    <sheet name="Лист6" sheetId="6" r:id="rId4"/>
    <sheet name="Лист7" sheetId="7" r:id="rId5"/>
  </sheets>
  <externalReferences>
    <externalReference r:id="rId6"/>
    <externalReference r:id="rId7"/>
  </externalReferences>
  <calcPr calcId="125725" iterate="1"/>
</workbook>
</file>

<file path=xl/calcChain.xml><?xml version="1.0" encoding="utf-8"?>
<calcChain xmlns="http://schemas.openxmlformats.org/spreadsheetml/2006/main">
  <c r="DU31" i="3"/>
  <c r="CC44" i="7" l="1"/>
  <c r="BN46"/>
  <c r="BN83"/>
  <c r="BN20" i="5"/>
  <c r="CG20"/>
  <c r="BN59" i="7" l="1"/>
  <c r="BQ40" i="4"/>
  <c r="CP53"/>
  <c r="DT43" i="3"/>
  <c r="BP40" i="6"/>
  <c r="BP38"/>
  <c r="BP37"/>
  <c r="CG69" i="7"/>
  <c r="BN40"/>
  <c r="DF26" i="3" l="1"/>
  <c r="U34"/>
  <c r="U33"/>
  <c r="U32"/>
  <c r="BI27" l="1"/>
  <c r="AU27"/>
  <c r="AG27"/>
  <c r="DF27" s="1"/>
  <c r="DF28"/>
  <c r="DF25"/>
  <c r="AU28" l="1"/>
  <c r="AG28"/>
  <c r="BI26"/>
  <c r="AU26"/>
  <c r="AG26"/>
  <c r="AU25"/>
  <c r="AG25"/>
  <c r="CD54" i="7" l="1"/>
  <c r="CD78"/>
  <c r="CD79"/>
  <c r="CD76"/>
  <c r="CC75"/>
  <c r="CD77"/>
  <c r="CD61"/>
  <c r="CC59"/>
  <c r="CC40" i="6"/>
  <c r="CJ33" i="5"/>
  <c r="CJ35"/>
  <c r="CE37" i="6" l="1"/>
  <c r="CD31" i="7" l="1"/>
  <c r="CD43"/>
  <c r="CH20" i="5" l="1"/>
  <c r="BN34" i="7"/>
  <c r="CD28" s="1"/>
  <c r="BN65" l="1"/>
  <c r="CD55"/>
  <c r="CG71" s="1"/>
  <c r="CG54" l="1"/>
  <c r="BP42" i="6" l="1"/>
  <c r="BJ38" i="5"/>
  <c r="CI32"/>
  <c r="CI35"/>
  <c r="CG9"/>
  <c r="BN84" i="7" l="1"/>
  <c r="DU39" i="3" l="1"/>
  <c r="CI33" i="5"/>
  <c r="CK33" s="1"/>
  <c r="U39" i="3" l="1"/>
  <c r="U38"/>
  <c r="DT26"/>
  <c r="DT27"/>
  <c r="DT28"/>
  <c r="DT25" l="1"/>
  <c r="U31" l="1"/>
  <c r="CF42" i="6" l="1"/>
  <c r="AJ38"/>
  <c r="AJ40"/>
  <c r="AJ37"/>
  <c r="BP17"/>
  <c r="BE14"/>
  <c r="AN34" i="5"/>
  <c r="AN35"/>
  <c r="AN33"/>
  <c r="DU32" i="3"/>
  <c r="BW26"/>
  <c r="BW27"/>
  <c r="BW28"/>
  <c r="BW25"/>
  <c r="DF31" l="1"/>
  <c r="DF43" l="1"/>
  <c r="BE33" i="4" s="1"/>
  <c r="BE45" l="1"/>
  <c r="BQ45" s="1"/>
  <c r="BE51"/>
  <c r="BQ51" s="1"/>
  <c r="BE40"/>
  <c r="BQ33"/>
  <c r="BQ38" l="1"/>
  <c r="BQ53" s="1"/>
  <c r="CD84" i="7" s="1"/>
  <c r="BQ32" i="4"/>
  <c r="CD85" i="7" l="1"/>
  <c r="CQ53" i="4"/>
  <c r="DU43" i="3"/>
</calcChain>
</file>

<file path=xl/sharedStrings.xml><?xml version="1.0" encoding="utf-8"?>
<sst xmlns="http://schemas.openxmlformats.org/spreadsheetml/2006/main" count="452" uniqueCount="279">
  <si>
    <t>Наименование показателя</t>
  </si>
  <si>
    <t>х</t>
  </si>
  <si>
    <t>в том числе:</t>
  </si>
  <si>
    <t>111</t>
  </si>
  <si>
    <t>112</t>
  </si>
  <si>
    <t>№</t>
  </si>
  <si>
    <t>п/п</t>
  </si>
  <si>
    <t>1.1.</t>
  </si>
  <si>
    <t>1.2.</t>
  </si>
  <si>
    <t>1.3.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</si>
  <si>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</si>
  <si>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</si>
  <si>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</si>
  <si>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</si>
  <si>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1.1. Расчеты (обоснования) расходов на оплату труда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</si>
  <si>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</si>
  <si>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</si>
  <si>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</si>
  <si>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</si>
  <si>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Районный</t>
  </si>
  <si>
    <t>Фонд оплаты</t>
  </si>
  <si>
    <t>группа</t>
  </si>
  <si>
    <t>численность,</t>
  </si>
  <si>
    <t>всего</t>
  </si>
  <si>
    <t>надбавка к</t>
  </si>
  <si>
    <t>коэффициент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</si>
  <si>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</si>
  <si>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</si>
  <si>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</si>
  <si>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</si>
  <si>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</si>
  <si>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</si>
  <si>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</si>
  <si>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</si>
  <si>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</si>
  <si>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</si>
  <si>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(1+гр. 8/100)×</t>
  </si>
  <si>
    <t>окладу</t>
  </si>
  <si>
    <t>характера</t>
  </si>
  <si>
    <t>гр. 9×12)</t>
  </si>
  <si>
    <t>Итого:</t>
  </si>
  <si>
    <t>Приложение № 2</t>
  </si>
  <si>
    <t>к Порядку составления, утверждения и ведения плана финансово-хозяйственной</t>
  </si>
  <si>
    <t>деятельности бюджетных и автономных учреждений, подведомственных Управлению образованием администрации муниципального образования Усть-Лабинский район</t>
  </si>
  <si>
    <t>утв. приказом Управления образованием администрации муниципального образования Усть-Лабинский район</t>
  </si>
  <si>
    <t>от __________2019г. № __________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</si>
  <si>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</si>
  <si>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</si>
  <si>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</si>
  <si>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</si>
  <si>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</si>
  <si>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</si>
  <si>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</si>
  <si>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</si>
  <si>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</si>
  <si>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</si>
  <si>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</si>
  <si>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</si>
  <si>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1.3. Расчеты (обоснования) выплат персоналу по уходу за ребенком</t>
  </si>
  <si>
    <t>Численность</t>
  </si>
  <si>
    <t>Размер</t>
  </si>
  <si>
    <t>выплат в год</t>
  </si>
  <si>
    <t>выплаты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</si>
  <si>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</si>
  <si>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</si>
  <si>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</si>
  <si>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</si>
  <si>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</si>
  <si>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</si>
  <si>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</si>
  <si>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</si>
  <si>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</si>
  <si>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</si>
  <si>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</si>
  <si>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</si>
  <si>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</si>
  <si>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страховых</t>
  </si>
  <si>
    <t>взносов, руб.</t>
  </si>
  <si>
    <t>Страховые взносы в Пенсионный фонд Российской Федерации, всего</t>
  </si>
  <si>
    <t>по ставке 22,0 %</t>
  </si>
  <si>
    <t>по ставке 10,0 %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</si>
  <si>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</si>
  <si>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</si>
  <si>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</si>
  <si>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</si>
  <si>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</si>
  <si>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</si>
  <si>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</si>
  <si>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2.2.</t>
  </si>
  <si>
    <t>с применением ставки взносов в Фонд социального страхования</t>
  </si>
  <si>
    <t>Российской Федерации по ставке 0,0 %</t>
  </si>
  <si>
    <t>2.3.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</si>
  <si>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</si>
  <si>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</si>
  <si>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2.4.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</si>
  <si>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  <charset val="204"/>
      </rPr>
      <t>*</t>
    </r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</si>
  <si>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</si>
  <si>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</si>
  <si>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</si>
  <si>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</si>
  <si>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Расчеты (обоснования) расходов на социальные и иные выплаты населению</t>
  </si>
  <si>
    <t>112, 321, 323</t>
  </si>
  <si>
    <t>Размер одной</t>
  </si>
  <si>
    <t>Общая сумма</t>
  </si>
  <si>
    <t>выплаты, руб.</t>
  </si>
  <si>
    <t>выплат, руб.</t>
  </si>
  <si>
    <t>(гр. 3×гр. 4)</t>
  </si>
  <si>
    <t>3. Расчет (обоснование) расходов на уплату налогов, сборов и иных платежей</t>
  </si>
  <si>
    <t>851, 852, 853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</si>
  <si>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</si>
  <si>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</si>
  <si>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</si>
  <si>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</si>
  <si>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</si>
  <si>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</si>
  <si>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</si>
  <si>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</si>
  <si>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4. Расчет (обоснование) расходов на безвозмездные перечисления организациям</t>
  </si>
  <si>
    <t>5. Расчет (обоснование) прочих расходов</t>
  </si>
  <si>
    <t>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</si>
  <si>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</si>
  <si>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</si>
  <si>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</si>
  <si>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</si>
  <si>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</si>
  <si>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</si>
  <si>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</si>
  <si>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6.2. Расчет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</si>
  <si>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</si>
  <si>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</si>
  <si>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</si>
  <si>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</si>
  <si>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6.3. Расчет (обоснование) расходов на оплату коммунальных услуг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</si>
  <si>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</si>
  <si>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</si>
  <si>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</si>
  <si>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</si>
  <si>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</si>
  <si>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</si>
  <si>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</si>
  <si>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</si>
  <si>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6.4. Расчет (обоснование) расходов на оплату аренды имущества</t>
  </si>
  <si>
    <t>Ставка</t>
  </si>
  <si>
    <t>арендной</t>
  </si>
  <si>
    <t>с учетом НДС,</t>
  </si>
  <si>
    <t>платы</t>
  </si>
  <si>
    <t>6.5. Расчет 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</si>
  <si>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</si>
  <si>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</si>
  <si>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</si>
  <si>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</si>
  <si>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6.6. Расчет  расходов на оплату прочих работ, услуг</t>
  </si>
  <si>
    <t>договоров</t>
  </si>
  <si>
    <t>услуги, руб.</t>
  </si>
  <si>
    <t>6.7. Расчет расходов на приобретение основных средств,</t>
  </si>
  <si>
    <t>материальных запасов</t>
  </si>
  <si>
    <t>Средняя</t>
  </si>
  <si>
    <t>стоимость,</t>
  </si>
  <si>
    <t>(гр. 2×гр. 3)</t>
  </si>
  <si>
    <t>Административно-управленческий персонал</t>
  </si>
  <si>
    <t>Педагогический персонал</t>
  </si>
  <si>
    <t>Учебно-вспомогательный персонал</t>
  </si>
  <si>
    <t>Младший обслуживающий персонал (к/б)</t>
  </si>
  <si>
    <t>Стимулирующие выплаты отдельным категориям (к/б)</t>
  </si>
  <si>
    <t>Стимулирующие выплаты отдельным категориям (м/б)</t>
  </si>
  <si>
    <t>Выплата социальной надбавки педагогическим работникам-молодым специалистам образовательных учреждений Усть-Лабинского района</t>
  </si>
  <si>
    <t>кб</t>
  </si>
  <si>
    <t>мб</t>
  </si>
  <si>
    <t>Имущественный налог</t>
  </si>
  <si>
    <t>Оплата за загрязнение окружающей среды</t>
  </si>
  <si>
    <t>Земельный налог</t>
  </si>
  <si>
    <t>4 кв.</t>
  </si>
  <si>
    <t>Теплоэнергия</t>
  </si>
  <si>
    <t>Электроэнергия</t>
  </si>
  <si>
    <t>Водоснабжение</t>
  </si>
  <si>
    <t>Анализ почвы, песка, воды, воздуха</t>
  </si>
  <si>
    <t xml:space="preserve">Изготовление сертификата сроком действия 1 год </t>
  </si>
  <si>
    <t>Тревожная кнопка</t>
  </si>
  <si>
    <t>Охрана объектов</t>
  </si>
  <si>
    <t>Подготовка декларации по расчету платы за НВОС</t>
  </si>
  <si>
    <t>Составление 2ТП</t>
  </si>
  <si>
    <t>,</t>
  </si>
  <si>
    <t>Выплаты педработникам</t>
  </si>
  <si>
    <t>Выплаты пенсионерам</t>
  </si>
  <si>
    <t>Медосмотр сотрудников( к/б)</t>
  </si>
  <si>
    <t>Трудоустройство несовершеннолетних</t>
  </si>
  <si>
    <t>Организация бесплатного горячего питания обучающихся по образовательным программам начального общего образования в муницципальных образовательных организациях(ф/б)</t>
  </si>
  <si>
    <t>Организация бесплатного горячего питания обучающихся по образовательным программам начального общего образования в муницципальных образовательных организациях(к/б)</t>
  </si>
  <si>
    <t>Организация бесплатного горячего питания обучающихся по образовательным программам начального общего образования в муницципальных образовательных организациях(м/б)</t>
  </si>
  <si>
    <t>244, 243, 247</t>
  </si>
  <si>
    <t>Курсы повышения квалификации (к/б)</t>
  </si>
  <si>
    <t>Подписка (к/б)</t>
  </si>
  <si>
    <t>Приобретение учебников (к/б)</t>
  </si>
  <si>
    <t>Канцтовары (к/б)</t>
  </si>
  <si>
    <t>Организация предоставления общедоступного и бесплатного начального общего, среднего общего образования по основным общеобразовательным программам  в муниципальных образовательных организациях в рамках реализации мероприятий регионального проекта Краснодарского края "Успех каждого ребенка"(создание в общеобразовательных организациях, расположенных в сельской местности и малых городах, условий для занятий физической культурой и спортом)  (к/б)</t>
  </si>
  <si>
    <t>Организация предоставления общедоступного и бесплатного начального общего, среднего общего образования по основным общеобразовательным программам  в муниципальных образовательных организациях в рамках реализации мероприятий регионального проекта Краснодарского края "Успех каждого ребенка"(создание в общеобразовательных организациях, расположенных в сельской местности и малых городах, условий для занятий физической культурой и спортом)  (м/б)</t>
  </si>
  <si>
    <t>Участие в профилактике терроризма в части обеспечения инженерно-технической защищенности муниципальных образовательных организаций (ремонт и устройство ограждения и освещения территорий, автоматических ворот в учреждениях) (м/б)</t>
  </si>
  <si>
    <t>Материалы для ремонта (м/б)</t>
  </si>
  <si>
    <t>Лагерь дневного пребывания (м/б)</t>
  </si>
  <si>
    <t>Лагерь дневного пребывания (к/б)</t>
  </si>
  <si>
    <t>Услуги связи (м/б)</t>
  </si>
  <si>
    <t>Услуги доступа к сети Интернет (к/б)</t>
  </si>
  <si>
    <t>Акарицидная обработка (м/б)</t>
  </si>
  <si>
    <t>Вывоз ТБО (м/б)</t>
  </si>
  <si>
    <t>Дезинсекция (м/б)</t>
  </si>
  <si>
    <t>Дератизация  (м/б)</t>
  </si>
  <si>
    <t>Испытание пожарного гидранта,крана,водоема (м/б)</t>
  </si>
  <si>
    <t>Ремонт АПС, оборудования (м/б)</t>
  </si>
  <si>
    <t>Лабораторные испытания противопожарных дверей, лестниц, ограждение кровли (м/б)</t>
  </si>
  <si>
    <t>Огнезащитная обработка деревянных конструкций (м/б)</t>
  </si>
  <si>
    <t>Оценка качества огнезащитной обработки деревнных конструкций, пожарный аудит (м/б)</t>
  </si>
  <si>
    <t>Поверка весов, счетчика, водомера (м/б)</t>
  </si>
  <si>
    <t>Перезарядка и ремонт огнетушителей (м/б)</t>
  </si>
  <si>
    <t>Т.о. пожарной сигнализации (м/б)</t>
  </si>
  <si>
    <t>Т.о. пульта охраны "Мираж" (м/б)</t>
  </si>
  <si>
    <t>Т.о. теплосчетчиков (м/б)</t>
  </si>
  <si>
    <t>Утилизация ламп, оборудования (м/б)</t>
  </si>
  <si>
    <t>Специальная оценка условий труда (м/б)</t>
  </si>
  <si>
    <t>Оплата услуг по организации питания (5,50 руб.) (м/б)</t>
  </si>
  <si>
    <t>Бюджет муниципального образования Усть-Лабинский район</t>
  </si>
  <si>
    <t>Иные выплаты</t>
  </si>
  <si>
    <t>Приобретение аттестатов, медалей (к/б)</t>
  </si>
  <si>
    <t>Приобретение товаров, работ, услуг в пользу граждан в целях их социального обеспечения (льготное питание (к/б))</t>
  </si>
  <si>
    <t>ссокр, м/с</t>
  </si>
  <si>
    <t>Услуги по приготовлении горячего питания  (м/б)</t>
  </si>
  <si>
    <t>гс</t>
  </si>
  <si>
    <t>мун.зад.</t>
  </si>
  <si>
    <t>гс 340</t>
  </si>
  <si>
    <t>гс 310</t>
  </si>
  <si>
    <t>мун.зад. 340</t>
  </si>
  <si>
    <t>.0210209110</t>
  </si>
  <si>
    <t>Исполнение судебных актов РФ и мировых соглашений по возмещению причененного вреда</t>
  </si>
  <si>
    <t>квр 247</t>
  </si>
  <si>
    <t>Капитальный ремонт спортивного зала(установка баскетбольных щитов, разметки)</t>
  </si>
  <si>
    <t>Монтаж АПС в спортивном зале; монтаж АПС в помещениях на 3 эт.</t>
  </si>
  <si>
    <t>мун.зад. 310</t>
  </si>
  <si>
    <t>бесплатное гор.питание</t>
  </si>
  <si>
    <t>Заправка и ремонт картриджей (м/б)</t>
  </si>
  <si>
    <t>ТО технических средств охраны( м/б)</t>
  </si>
  <si>
    <t>ТО видеонаблюдения  м/б)</t>
  </si>
  <si>
    <t>Комплексная проверка АПС (м/б)</t>
  </si>
  <si>
    <t>Обучение паспорт по экологии, паспорт энергобез. (м/б)</t>
  </si>
  <si>
    <t>Программа "Контур". (м/б)</t>
  </si>
  <si>
    <t>Монтаж кнопки тревожной сигнализации (м/б)</t>
  </si>
  <si>
    <t>Изготовление планов эвакуации (м/б)</t>
  </si>
  <si>
    <t>квр 323</t>
  </si>
  <si>
    <t>квр 321</t>
  </si>
  <si>
    <t>Организация бесплатного двухразового питания детей с ОВЗ, обучающихся в муницципальных общеобразовательных организациях муниципального образования Усть-Лабинский район, реализующих образовательные программы начального общего ,основного общего, среднего общего образования (кб+мб)</t>
  </si>
  <si>
    <t>02102S3550</t>
  </si>
  <si>
    <t>Пособия, компенсации и иные социальные выплаты гражданам (питание инвалиды, не ОВЗ) (к/б)</t>
  </si>
  <si>
    <t>компенсация</t>
  </si>
  <si>
    <t>Приобретение товаров, работ, услуг в пользу граждан в целях их социального обеспечения (питание инвалиды, не ОВЗ (к/б))</t>
  </si>
  <si>
    <t>Канцтовары (м/б) спонсорские средства</t>
  </si>
  <si>
    <t>Услуги связи (м/б) (кред.заолж.)</t>
  </si>
  <si>
    <r>
      <t xml:space="preserve">Организация бесплатного двухразового питания детей с ОВЗ, обучающихся в муницципальных общеобразовательных организациях муниципального образования Усть-Лабинский район, реализующих образовательные программы начального общего ,основного общего, среднего общего образования </t>
    </r>
    <r>
      <rPr>
        <b/>
        <sz val="10"/>
        <rFont val="Times New Roman"/>
        <family val="1"/>
        <charset val="204"/>
      </rPr>
      <t>(кред.задоолж.)</t>
    </r>
  </si>
  <si>
    <t>Водоснабжение (кред.задолж.)</t>
  </si>
  <si>
    <t>Электроэнергия (кред.задолж.)</t>
  </si>
  <si>
    <t>Иные межбюджетные трансферты из краевого бюджета местным бюджетам на дополнительную помощь местным бюджетам для решения социально значимых вопросов местного значения: капитальный и текущий ремонт,благоустройство территорий, материально-техническое обеспечение (ЗСК) (ремонт полов второго этажа)</t>
  </si>
  <si>
    <t>Пособия, компенсации и иные социальные выплаты гражданам (компенсация ОВЗк/б+м/б )</t>
  </si>
  <si>
    <t>Приобретение товаров, работ, услуг в пользу граждан в целях их социального обеспечения ( питание ОВЗ (к/б+м/б)</t>
  </si>
  <si>
    <t>Пособия, компенсации и иные социальные выплаты гражданам (компенсация инвалиды м/б )</t>
  </si>
  <si>
    <t>Приобретение товаров, работ, услуг в пользу граждан в целях их социального обеспечения ( питание инвалиды м/б)</t>
  </si>
  <si>
    <t>выделено</t>
  </si>
  <si>
    <t>Поверка теплосчетчика</t>
  </si>
  <si>
    <t>Ремонт полов</t>
  </si>
  <si>
    <t>Приобретение оргтехники (к/б)</t>
  </si>
  <si>
    <r>
      <t xml:space="preserve">Средства депутатов Совета МО Усть-Лабинский район( приобретение уч.оборудования для кабинета биологии) (м/б) </t>
    </r>
    <r>
      <rPr>
        <sz val="10"/>
        <color rgb="FFFF0000"/>
        <rFont val="Times New Roman"/>
        <family val="1"/>
        <charset val="204"/>
      </rPr>
      <t>ст.310</t>
    </r>
  </si>
  <si>
    <r>
      <t xml:space="preserve">Средства депутатов Совета МО Усть-Лабинский район( приобретение уч.оборудования для кабинета биологии) (м/б) </t>
    </r>
    <r>
      <rPr>
        <sz val="10"/>
        <color rgb="FFFF0000"/>
        <rFont val="Times New Roman"/>
        <family val="1"/>
        <charset val="204"/>
      </rPr>
      <t>ст.340</t>
    </r>
  </si>
  <si>
    <t>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регионального проекта "Патриотическое воспитание граждан Российской Федерации" ) (ф/б)</t>
  </si>
  <si>
    <t>Доплата молодому педагогу  (к/б)</t>
  </si>
  <si>
    <t xml:space="preserve"> Еежегодная денежная выплата к началу учебного года в размере 5 750 рублей (к/б)</t>
  </si>
  <si>
    <t>Стимулирующая выплата педагогическим работникам, выполняющим функции классного руководителя, в размере 4 000 рублей(к/б)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</si>
  <si>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регионального проекта "Патриотическое воспитание граждан Российской Федерации" )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</si>
  <si>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организаий</t>
  </si>
  <si>
    <t>Замена пож.оборудования, перекатка рукавов (м/б)</t>
  </si>
  <si>
    <t>Обучение Закон ФЗ-44 (м/б)</t>
  </si>
  <si>
    <t>Профилактика терроризма (м/б)</t>
  </si>
  <si>
    <t>Приобретение товаров, работ, услуг в пользу 
 граждан в целях их социального обеспечения    (питание детей мобилизованных граждан и добровольцев мб)</t>
  </si>
  <si>
    <t>Приобретение оборудования для системы оповещения (м/б)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</si>
</sst>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\ _₽_-;\-* #,##0.00\ _₽_-;_-* &quot;-&quot;???\ _₽_-;_-@_-"/>
    <numFmt numFmtId="165" formatCode="_-* #,##0.000\ _₽_-;\-* #,##0.000\ _₽_-;_-* &quot;-&quot;???\ _₽_-;_-@_-"/>
    <numFmt numFmtId="166" formatCode="_-* #,##0.0\ _₽_-;\-* #,##0.0\ _₽_-;_-* &quot;-&quot;???\ _₽_-;_-@_-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00B050"/>
      <name val="Times New Roman"/>
      <family val="1"/>
      <charset val="204"/>
    </font>
    <font>
      <sz val="10"/>
      <color rgb="FFCC0066"/>
      <name val="Times New Roman"/>
      <family val="1"/>
      <charset val="204"/>
    </font>
    <font>
      <sz val="10"/>
      <color theme="4" tint="-0.249977111117893"/>
      <name val="Times New Roman"/>
      <family val="1"/>
      <charset val="204"/>
    </font>
    <font>
      <sz val="11"/>
      <color theme="4" tint="-0.249977111117893"/>
      <name val="Calibri"/>
      <family val="2"/>
      <charset val="204"/>
      <scheme val="minor"/>
    </font>
    <font>
      <sz val="10"/>
      <color theme="9" tint="-0.24997711111789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25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43" fontId="0" fillId="0" borderId="0" xfId="0" applyNumberFormat="1"/>
    <xf numFmtId="43" fontId="2" fillId="0" borderId="0" xfId="0" applyNumberFormat="1" applyFont="1" applyAlignment="1">
      <alignment horizontal="left"/>
    </xf>
    <xf numFmtId="4" fontId="0" fillId="0" borderId="0" xfId="0" applyNumberFormat="1"/>
    <xf numFmtId="43" fontId="2" fillId="0" borderId="0" xfId="1" applyFont="1" applyAlignment="1">
      <alignment horizontal="left"/>
    </xf>
    <xf numFmtId="165" fontId="0" fillId="0" borderId="0" xfId="0" applyNumberFormat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3" fontId="2" fillId="3" borderId="0" xfId="0" applyNumberFormat="1" applyFont="1" applyFill="1" applyAlignment="1">
      <alignment horizontal="left"/>
    </xf>
    <xf numFmtId="0" fontId="0" fillId="3" borderId="0" xfId="0" applyFill="1"/>
    <xf numFmtId="43" fontId="2" fillId="2" borderId="0" xfId="0" applyNumberFormat="1" applyFont="1" applyFill="1" applyAlignment="1">
      <alignment horizontal="left"/>
    </xf>
    <xf numFmtId="0" fontId="0" fillId="2" borderId="0" xfId="0" applyFill="1"/>
    <xf numFmtId="4" fontId="2" fillId="0" borderId="0" xfId="0" applyNumberFormat="1" applyFont="1" applyAlignment="1">
      <alignment horizontal="left"/>
    </xf>
    <xf numFmtId="43" fontId="2" fillId="0" borderId="0" xfId="0" applyNumberFormat="1" applyFont="1" applyFill="1" applyAlignment="1">
      <alignment horizontal="left"/>
    </xf>
    <xf numFmtId="0" fontId="0" fillId="0" borderId="0" xfId="0" applyFill="1"/>
    <xf numFmtId="49" fontId="2" fillId="0" borderId="1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11" fillId="0" borderId="0" xfId="0" applyNumberFormat="1" applyFont="1" applyAlignment="1">
      <alignment horizontal="left"/>
    </xf>
    <xf numFmtId="43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43" fontId="16" fillId="0" borderId="0" xfId="0" applyNumberFormat="1" applyFont="1" applyAlignment="1">
      <alignment horizontal="left"/>
    </xf>
    <xf numFmtId="0" fontId="17" fillId="0" borderId="0" xfId="0" applyFont="1"/>
    <xf numFmtId="43" fontId="11" fillId="0" borderId="0" xfId="0" applyNumberFormat="1" applyFont="1" applyAlignment="1">
      <alignment horizontal="left"/>
    </xf>
    <xf numFmtId="43" fontId="13" fillId="3" borderId="0" xfId="0" applyNumberFormat="1" applyFont="1" applyFill="1"/>
    <xf numFmtId="43" fontId="2" fillId="4" borderId="8" xfId="1" applyNumberFormat="1" applyFont="1" applyFill="1" applyBorder="1" applyAlignment="1"/>
    <xf numFmtId="43" fontId="2" fillId="4" borderId="9" xfId="1" applyNumberFormat="1" applyFont="1" applyFill="1" applyBorder="1" applyAlignment="1"/>
    <xf numFmtId="43" fontId="2" fillId="4" borderId="7" xfId="1" applyNumberFormat="1" applyFont="1" applyFill="1" applyBorder="1" applyAlignment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43" fontId="2" fillId="0" borderId="8" xfId="1" applyFont="1" applyBorder="1" applyAlignment="1"/>
    <xf numFmtId="43" fontId="2" fillId="0" borderId="9" xfId="1" applyFont="1" applyBorder="1" applyAlignment="1"/>
    <xf numFmtId="43" fontId="2" fillId="0" borderId="7" xfId="1" applyFont="1" applyBorder="1" applyAlignment="1"/>
    <xf numFmtId="43" fontId="4" fillId="0" borderId="8" xfId="1" applyFont="1" applyBorder="1" applyAlignment="1"/>
    <xf numFmtId="43" fontId="4" fillId="0" borderId="9" xfId="1" applyFont="1" applyBorder="1" applyAlignment="1"/>
    <xf numFmtId="43" fontId="4" fillId="0" borderId="7" xfId="1" applyFont="1" applyBorder="1" applyAlignment="1"/>
    <xf numFmtId="43" fontId="2" fillId="3" borderId="8" xfId="1" applyNumberFormat="1" applyFont="1" applyFill="1" applyBorder="1" applyAlignment="1"/>
    <xf numFmtId="43" fontId="2" fillId="3" borderId="9" xfId="1" applyNumberFormat="1" applyFont="1" applyFill="1" applyBorder="1" applyAlignment="1"/>
    <xf numFmtId="43" fontId="2" fillId="3" borderId="7" xfId="1" applyNumberFormat="1" applyFont="1" applyFill="1" applyBorder="1" applyAlignment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3" fontId="2" fillId="0" borderId="8" xfId="1" applyNumberFormat="1" applyFont="1" applyBorder="1" applyAlignment="1"/>
    <xf numFmtId="43" fontId="2" fillId="0" borderId="9" xfId="1" applyNumberFormat="1" applyFont="1" applyBorder="1" applyAlignment="1"/>
    <xf numFmtId="43" fontId="2" fillId="0" borderId="7" xfId="1" applyNumberFormat="1" applyFont="1" applyBorder="1" applyAlignment="1"/>
    <xf numFmtId="43" fontId="2" fillId="2" borderId="8" xfId="1" applyNumberFormat="1" applyFont="1" applyFill="1" applyBorder="1" applyAlignment="1"/>
    <xf numFmtId="43" fontId="2" fillId="2" borderId="9" xfId="1" applyNumberFormat="1" applyFont="1" applyFill="1" applyBorder="1" applyAlignment="1"/>
    <xf numFmtId="43" fontId="2" fillId="2" borderId="7" xfId="1" applyNumberFormat="1" applyFont="1" applyFill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7" xfId="0" applyFont="1" applyBorder="1" applyAlignment="1"/>
    <xf numFmtId="0" fontId="2" fillId="0" borderId="11" xfId="0" applyFont="1" applyBorder="1" applyAlignment="1"/>
    <xf numFmtId="0" fontId="2" fillId="0" borderId="1" xfId="0" applyFont="1" applyBorder="1" applyAlignment="1"/>
    <xf numFmtId="0" fontId="2" fillId="0" borderId="10" xfId="0" applyFont="1" applyBorder="1" applyAlignment="1"/>
    <xf numFmtId="43" fontId="4" fillId="0" borderId="8" xfId="1" applyNumberFormat="1" applyFont="1" applyBorder="1" applyAlignment="1"/>
    <xf numFmtId="43" fontId="4" fillId="0" borderId="9" xfId="1" applyNumberFormat="1" applyFont="1" applyBorder="1" applyAlignment="1"/>
    <xf numFmtId="43" fontId="4" fillId="0" borderId="7" xfId="1" applyNumberFormat="1" applyFont="1" applyBorder="1" applyAlignment="1"/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0" fillId="0" borderId="9" xfId="0" applyBorder="1"/>
    <xf numFmtId="0" fontId="0" fillId="0" borderId="7" xfId="0" applyBorder="1"/>
    <xf numFmtId="2" fontId="2" fillId="0" borderId="1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43" fontId="2" fillId="5" borderId="8" xfId="1" applyNumberFormat="1" applyFont="1" applyFill="1" applyBorder="1" applyAlignment="1"/>
    <xf numFmtId="43" fontId="2" fillId="5" borderId="9" xfId="1" applyNumberFormat="1" applyFont="1" applyFill="1" applyBorder="1" applyAlignment="1"/>
    <xf numFmtId="43" fontId="2" fillId="5" borderId="7" xfId="1" applyNumberFormat="1" applyFont="1" applyFill="1" applyBorder="1" applyAlignment="1"/>
    <xf numFmtId="43" fontId="2" fillId="5" borderId="8" xfId="1" applyFont="1" applyFill="1" applyBorder="1" applyAlignment="1"/>
    <xf numFmtId="43" fontId="2" fillId="5" borderId="9" xfId="1" applyFont="1" applyFill="1" applyBorder="1" applyAlignment="1"/>
    <xf numFmtId="43" fontId="2" fillId="5" borderId="7" xfId="1" applyFont="1" applyFill="1" applyBorder="1" applyAlignment="1"/>
    <xf numFmtId="43" fontId="2" fillId="0" borderId="8" xfId="0" applyNumberFormat="1" applyFont="1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2" fillId="0" borderId="8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43" fontId="2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43" fontId="4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6" fillId="0" borderId="0" xfId="0" applyFont="1" applyAlignment="1">
      <alignment horizontal="left" vertical="top" wrapText="1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43" fontId="11" fillId="0" borderId="11" xfId="1" applyFont="1" applyBorder="1" applyAlignment="1">
      <alignment horizontal="right"/>
    </xf>
    <xf numFmtId="43" fontId="11" fillId="0" borderId="1" xfId="1" applyFont="1" applyBorder="1" applyAlignment="1">
      <alignment horizontal="right"/>
    </xf>
    <xf numFmtId="43" fontId="11" fillId="0" borderId="10" xfId="1" applyFont="1" applyBorder="1" applyAlignment="1">
      <alignment horizontal="right"/>
    </xf>
    <xf numFmtId="43" fontId="11" fillId="0" borderId="11" xfId="1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43" fontId="11" fillId="0" borderId="10" xfId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3" fontId="4" fillId="0" borderId="11" xfId="1" applyFont="1" applyBorder="1" applyAlignment="1">
      <alignment horizontal="right"/>
    </xf>
    <xf numFmtId="43" fontId="4" fillId="0" borderId="1" xfId="1" applyFont="1" applyBorder="1" applyAlignment="1">
      <alignment horizontal="right"/>
    </xf>
    <xf numFmtId="43" fontId="4" fillId="0" borderId="10" xfId="1" applyFont="1" applyBorder="1" applyAlignment="1">
      <alignment horizontal="right"/>
    </xf>
    <xf numFmtId="43" fontId="2" fillId="0" borderId="11" xfId="0" applyNumberFormat="1" applyFont="1" applyBorder="1" applyAlignment="1">
      <alignment horizontal="right"/>
    </xf>
    <xf numFmtId="43" fontId="2" fillId="0" borderId="11" xfId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10" xfId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3" fontId="4" fillId="0" borderId="1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8" fillId="0" borderId="0" xfId="0" applyFont="1" applyBorder="1" applyAlignment="1">
      <alignment horizontal="left" wrapText="1"/>
    </xf>
    <xf numFmtId="0" fontId="0" fillId="0" borderId="0" xfId="0" applyAlignment="1"/>
    <xf numFmtId="43" fontId="2" fillId="3" borderId="11" xfId="1" applyFont="1" applyFill="1" applyBorder="1" applyAlignment="1">
      <alignment horizontal="center"/>
    </xf>
    <xf numFmtId="43" fontId="2" fillId="3" borderId="1" xfId="1" applyFont="1" applyFill="1" applyBorder="1" applyAlignment="1">
      <alignment horizontal="center"/>
    </xf>
    <xf numFmtId="43" fontId="2" fillId="3" borderId="10" xfId="1" applyFont="1" applyFill="1" applyBorder="1" applyAlignment="1">
      <alignment horizontal="center"/>
    </xf>
    <xf numFmtId="43" fontId="11" fillId="0" borderId="11" xfId="1" applyNumberFormat="1" applyFont="1" applyBorder="1" applyAlignment="1">
      <alignment horizontal="right"/>
    </xf>
    <xf numFmtId="43" fontId="11" fillId="0" borderId="1" xfId="1" applyNumberFormat="1" applyFont="1" applyBorder="1" applyAlignment="1">
      <alignment horizontal="right"/>
    </xf>
    <xf numFmtId="43" fontId="11" fillId="0" borderId="10" xfId="1" applyNumberFormat="1" applyFont="1" applyBorder="1" applyAlignment="1">
      <alignment horizontal="right"/>
    </xf>
    <xf numFmtId="43" fontId="4" fillId="0" borderId="11" xfId="1" applyNumberFormat="1" applyFont="1" applyBorder="1" applyAlignment="1">
      <alignment horizontal="right"/>
    </xf>
    <xf numFmtId="43" fontId="4" fillId="0" borderId="1" xfId="1" applyNumberFormat="1" applyFont="1" applyBorder="1" applyAlignment="1">
      <alignment horizontal="right"/>
    </xf>
    <xf numFmtId="43" fontId="4" fillId="0" borderId="10" xfId="1" applyNumberFormat="1" applyFont="1" applyBorder="1" applyAlignment="1">
      <alignment horizontal="right"/>
    </xf>
    <xf numFmtId="43" fontId="11" fillId="0" borderId="12" xfId="1" applyFont="1" applyFill="1" applyBorder="1" applyAlignment="1">
      <alignment horizontal="center" vertical="center"/>
    </xf>
    <xf numFmtId="43" fontId="15" fillId="0" borderId="8" xfId="1" applyFont="1" applyBorder="1" applyAlignment="1">
      <alignment horizontal="center"/>
    </xf>
    <xf numFmtId="43" fontId="15" fillId="0" borderId="9" xfId="1" applyFont="1" applyBorder="1" applyAlignment="1">
      <alignment horizontal="center"/>
    </xf>
    <xf numFmtId="43" fontId="15" fillId="0" borderId="7" xfId="1" applyFont="1" applyBorder="1" applyAlignment="1">
      <alignment horizontal="center"/>
    </xf>
    <xf numFmtId="43" fontId="11" fillId="3" borderId="8" xfId="1" applyFont="1" applyFill="1" applyBorder="1" applyAlignment="1">
      <alignment horizontal="center"/>
    </xf>
    <xf numFmtId="43" fontId="11" fillId="3" borderId="9" xfId="1" applyFont="1" applyFill="1" applyBorder="1" applyAlignment="1">
      <alignment horizontal="center"/>
    </xf>
    <xf numFmtId="43" fontId="11" fillId="3" borderId="7" xfId="1" applyFont="1" applyFill="1" applyBorder="1" applyAlignment="1">
      <alignment horizontal="center"/>
    </xf>
    <xf numFmtId="43" fontId="14" fillId="2" borderId="8" xfId="1" applyFont="1" applyFill="1" applyBorder="1" applyAlignment="1">
      <alignment horizontal="center"/>
    </xf>
    <xf numFmtId="43" fontId="14" fillId="2" borderId="9" xfId="1" applyFont="1" applyFill="1" applyBorder="1" applyAlignment="1">
      <alignment horizontal="center"/>
    </xf>
    <xf numFmtId="43" fontId="14" fillId="2" borderId="7" xfId="1" applyFont="1" applyFill="1" applyBorder="1" applyAlignment="1">
      <alignment horizontal="center"/>
    </xf>
    <xf numFmtId="43" fontId="2" fillId="2" borderId="8" xfId="1" applyFont="1" applyFill="1" applyBorder="1" applyAlignment="1">
      <alignment horizontal="center"/>
    </xf>
    <xf numFmtId="43" fontId="2" fillId="2" borderId="9" xfId="1" applyFont="1" applyFill="1" applyBorder="1" applyAlignment="1">
      <alignment horizontal="center"/>
    </xf>
    <xf numFmtId="43" fontId="2" fillId="2" borderId="7" xfId="1" applyFont="1" applyFill="1" applyBorder="1" applyAlignment="1">
      <alignment horizontal="center"/>
    </xf>
    <xf numFmtId="43" fontId="18" fillId="2" borderId="8" xfId="1" applyFont="1" applyFill="1" applyBorder="1" applyAlignment="1">
      <alignment horizontal="center"/>
    </xf>
    <xf numFmtId="43" fontId="18" fillId="2" borderId="9" xfId="1" applyFont="1" applyFill="1" applyBorder="1" applyAlignment="1">
      <alignment horizontal="center"/>
    </xf>
    <xf numFmtId="43" fontId="18" fillId="2" borderId="7" xfId="1" applyFont="1" applyFill="1" applyBorder="1" applyAlignment="1">
      <alignment horizontal="center"/>
    </xf>
    <xf numFmtId="43" fontId="16" fillId="2" borderId="8" xfId="1" applyFont="1" applyFill="1" applyBorder="1" applyAlignment="1">
      <alignment horizontal="center" vertical="center"/>
    </xf>
    <xf numFmtId="43" fontId="16" fillId="2" borderId="9" xfId="1" applyFont="1" applyFill="1" applyBorder="1" applyAlignment="1">
      <alignment horizontal="center" vertical="center"/>
    </xf>
    <xf numFmtId="43" fontId="16" fillId="2" borderId="7" xfId="1" applyFont="1" applyFill="1" applyBorder="1" applyAlignment="1">
      <alignment horizontal="center" vertical="center"/>
    </xf>
    <xf numFmtId="43" fontId="2" fillId="3" borderId="8" xfId="1" applyFont="1" applyFill="1" applyBorder="1" applyAlignment="1">
      <alignment horizontal="center"/>
    </xf>
    <xf numFmtId="43" fontId="2" fillId="3" borderId="9" xfId="1" applyFont="1" applyFill="1" applyBorder="1" applyAlignment="1">
      <alignment horizontal="center"/>
    </xf>
    <xf numFmtId="43" fontId="2" fillId="3" borderId="7" xfId="1" applyFont="1" applyFill="1" applyBorder="1" applyAlignment="1">
      <alignment horizontal="center"/>
    </xf>
    <xf numFmtId="43" fontId="11" fillId="5" borderId="12" xfId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3" fontId="11" fillId="3" borderId="12" xfId="1" applyFont="1" applyFill="1" applyBorder="1" applyAlignment="1">
      <alignment horizontal="center" vertical="center"/>
    </xf>
    <xf numFmtId="0" fontId="12" fillId="0" borderId="9" xfId="0" applyFont="1" applyBorder="1" applyAlignment="1"/>
    <xf numFmtId="0" fontId="12" fillId="0" borderId="7" xfId="0" applyFont="1" applyBorder="1" applyAlignment="1"/>
    <xf numFmtId="0" fontId="0" fillId="0" borderId="9" xfId="0" applyBorder="1" applyAlignment="1"/>
    <xf numFmtId="43" fontId="14" fillId="0" borderId="8" xfId="1" applyFont="1" applyBorder="1" applyAlignment="1">
      <alignment horizontal="center"/>
    </xf>
    <xf numFmtId="43" fontId="14" fillId="0" borderId="9" xfId="1" applyFont="1" applyBorder="1" applyAlignment="1">
      <alignment horizontal="center"/>
    </xf>
    <xf numFmtId="43" fontId="14" fillId="0" borderId="7" xfId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43" fontId="11" fillId="2" borderId="8" xfId="1" applyFont="1" applyFill="1" applyBorder="1" applyAlignment="1">
      <alignment horizontal="center"/>
    </xf>
    <xf numFmtId="43" fontId="11" fillId="2" borderId="9" xfId="1" applyFont="1" applyFill="1" applyBorder="1" applyAlignment="1">
      <alignment horizontal="center"/>
    </xf>
    <xf numFmtId="43" fontId="11" fillId="2" borderId="7" xfId="1" applyFont="1" applyFill="1" applyBorder="1" applyAlignment="1">
      <alignment horizontal="center"/>
    </xf>
    <xf numFmtId="43" fontId="4" fillId="0" borderId="9" xfId="0" applyNumberFormat="1" applyFont="1" applyBorder="1" applyAlignment="1">
      <alignment horizontal="right"/>
    </xf>
    <xf numFmtId="43" fontId="4" fillId="0" borderId="7" xfId="0" applyNumberFormat="1" applyFont="1" applyBorder="1" applyAlignment="1">
      <alignment horizontal="right"/>
    </xf>
    <xf numFmtId="43" fontId="14" fillId="0" borderId="8" xfId="1" applyFont="1" applyFill="1" applyBorder="1" applyAlignment="1">
      <alignment horizontal="center"/>
    </xf>
    <xf numFmtId="43" fontId="14" fillId="0" borderId="9" xfId="1" applyFont="1" applyFill="1" applyBorder="1" applyAlignment="1">
      <alignment horizontal="center"/>
    </xf>
    <xf numFmtId="43" fontId="14" fillId="0" borderId="7" xfId="1" applyFont="1" applyFill="1" applyBorder="1" applyAlignment="1">
      <alignment horizontal="center"/>
    </xf>
    <xf numFmtId="43" fontId="2" fillId="0" borderId="12" xfId="1" applyFont="1" applyBorder="1" applyAlignment="1">
      <alignment horizontal="center" vertical="center"/>
    </xf>
    <xf numFmtId="43" fontId="16" fillId="2" borderId="8" xfId="1" applyFont="1" applyFill="1" applyBorder="1" applyAlignment="1">
      <alignment horizontal="center"/>
    </xf>
    <xf numFmtId="43" fontId="16" fillId="2" borderId="9" xfId="1" applyFont="1" applyFill="1" applyBorder="1" applyAlignment="1">
      <alignment horizontal="center"/>
    </xf>
    <xf numFmtId="43" fontId="16" fillId="2" borderId="7" xfId="1" applyFont="1" applyFill="1" applyBorder="1" applyAlignment="1">
      <alignment horizontal="center"/>
    </xf>
    <xf numFmtId="43" fontId="4" fillId="0" borderId="8" xfId="1" applyNumberFormat="1" applyFont="1" applyBorder="1" applyAlignment="1">
      <alignment horizontal="right"/>
    </xf>
    <xf numFmtId="43" fontId="4" fillId="0" borderId="9" xfId="1" applyNumberFormat="1" applyFont="1" applyBorder="1" applyAlignment="1">
      <alignment horizontal="right"/>
    </xf>
    <xf numFmtId="43" fontId="4" fillId="0" borderId="7" xfId="1" applyNumberFormat="1" applyFont="1" applyBorder="1" applyAlignment="1">
      <alignment horizontal="right"/>
    </xf>
    <xf numFmtId="0" fontId="0" fillId="0" borderId="7" xfId="0" applyBorder="1" applyAlignment="1"/>
    <xf numFmtId="43" fontId="11" fillId="0" borderId="12" xfId="1" applyFont="1" applyBorder="1" applyAlignment="1">
      <alignment horizontal="center" vertical="center"/>
    </xf>
    <xf numFmtId="43" fontId="4" fillId="0" borderId="12" xfId="1" applyNumberFormat="1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</cellXfs>
  <cellStyles count="3">
    <cellStyle name="Обычный" xfId="0" builtinId="0"/>
    <cellStyle name="Обычный 2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84;&#1077;&#1090;&#1072;%2025.10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84;&#1077;&#1090;&#1072;%20%20&#1089;&#1096;%2015%20&#1085;&#1072;%2001.03.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6"/>
    </sheetNames>
    <sheetDataSet>
      <sheetData sheetId="0"/>
      <sheetData sheetId="1">
        <row r="10">
          <cell r="S10">
            <v>8889941.120000001</v>
          </cell>
        </row>
        <row r="20">
          <cell r="S20">
            <v>74954.8</v>
          </cell>
        </row>
        <row r="22">
          <cell r="S22">
            <v>5067.37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6"/>
    </sheetNames>
    <sheetDataSet>
      <sheetData sheetId="0"/>
      <sheetData sheetId="1">
        <row r="10">
          <cell r="S10">
            <v>9029361.3599999994</v>
          </cell>
        </row>
        <row r="11">
          <cell r="S11">
            <v>2726903.5199999996</v>
          </cell>
        </row>
        <row r="16">
          <cell r="S16">
            <v>392303.8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43"/>
  <sheetViews>
    <sheetView topLeftCell="A20" workbookViewId="0">
      <selection activeCell="DU36" sqref="DU36"/>
    </sheetView>
  </sheetViews>
  <sheetFormatPr defaultRowHeight="15"/>
  <cols>
    <col min="1" max="2" width="1.5703125" customWidth="1"/>
    <col min="3" max="3" width="0.85546875" customWidth="1"/>
    <col min="4" max="19" width="1.5703125" customWidth="1"/>
    <col min="20" max="20" width="21.85546875" customWidth="1"/>
    <col min="21" max="123" width="1.5703125" customWidth="1"/>
    <col min="124" max="124" width="11.42578125" bestFit="1" customWidth="1"/>
    <col min="125" max="125" width="15.5703125" bestFit="1" customWidth="1"/>
    <col min="126" max="126" width="14.28515625" customWidth="1"/>
    <col min="127" max="127" width="13.140625" customWidth="1"/>
  </cols>
  <sheetData>
    <row r="1" spans="1:123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11" t="s">
        <v>41</v>
      </c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</row>
    <row r="2" spans="1:12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 t="s">
        <v>42</v>
      </c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</row>
    <row r="3" spans="1:123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11" t="s">
        <v>43</v>
      </c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</row>
    <row r="4" spans="1:12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11" t="s">
        <v>44</v>
      </c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</row>
    <row r="5" spans="1:12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11" t="s">
        <v>45</v>
      </c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</row>
    <row r="8" spans="1:123" ht="15" customHeight="1"/>
    <row r="9" spans="1:123" ht="15.75">
      <c r="A9" s="84" t="s">
        <v>10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</row>
    <row r="10" spans="1:12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</row>
    <row r="11" spans="1:123" ht="15.75">
      <c r="A11" s="84" t="s">
        <v>11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</row>
    <row r="12" spans="1:12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" customHeight="1">
      <c r="A13" s="2" t="s">
        <v>12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85" t="s">
        <v>3</v>
      </c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</row>
    <row r="14" spans="1:12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42" customHeight="1">
      <c r="A15" s="2" t="s">
        <v>13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86" t="s">
        <v>219</v>
      </c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</row>
    <row r="16" spans="1:123" ht="15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</row>
    <row r="17" spans="1:126" ht="15.75">
      <c r="A17" s="84" t="s">
        <v>14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</row>
    <row r="18" spans="1:1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</row>
    <row r="19" spans="1:126">
      <c r="A19" s="87" t="s">
        <v>5</v>
      </c>
      <c r="B19" s="88"/>
      <c r="C19" s="88"/>
      <c r="D19" s="89"/>
      <c r="E19" s="87" t="s">
        <v>15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9"/>
      <c r="U19" s="87" t="s">
        <v>16</v>
      </c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9"/>
      <c r="AG19" s="93" t="s">
        <v>17</v>
      </c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5"/>
      <c r="CK19" s="87" t="s">
        <v>18</v>
      </c>
      <c r="CL19" s="88"/>
      <c r="CM19" s="88"/>
      <c r="CN19" s="88"/>
      <c r="CO19" s="88"/>
      <c r="CP19" s="88"/>
      <c r="CQ19" s="88"/>
      <c r="CR19" s="88"/>
      <c r="CS19" s="88"/>
      <c r="CT19" s="88"/>
      <c r="CU19" s="89"/>
      <c r="CV19" s="87" t="s">
        <v>19</v>
      </c>
      <c r="CW19" s="88"/>
      <c r="CX19" s="88"/>
      <c r="CY19" s="88"/>
      <c r="CZ19" s="88"/>
      <c r="DA19" s="88"/>
      <c r="DB19" s="88"/>
      <c r="DC19" s="88"/>
      <c r="DD19" s="88"/>
      <c r="DE19" s="89"/>
      <c r="DF19" s="87" t="s">
        <v>20</v>
      </c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9"/>
    </row>
    <row r="20" spans="1:126">
      <c r="A20" s="90" t="s">
        <v>6</v>
      </c>
      <c r="B20" s="91"/>
      <c r="C20" s="91"/>
      <c r="D20" s="92"/>
      <c r="E20" s="90" t="s">
        <v>21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2"/>
      <c r="U20" s="90" t="s">
        <v>22</v>
      </c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2"/>
      <c r="AG20" s="87" t="s">
        <v>23</v>
      </c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9"/>
      <c r="AU20" s="93" t="s">
        <v>2</v>
      </c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5"/>
      <c r="CK20" s="90" t="s">
        <v>24</v>
      </c>
      <c r="CL20" s="91"/>
      <c r="CM20" s="91"/>
      <c r="CN20" s="91"/>
      <c r="CO20" s="91"/>
      <c r="CP20" s="91"/>
      <c r="CQ20" s="91"/>
      <c r="CR20" s="91"/>
      <c r="CS20" s="91"/>
      <c r="CT20" s="91"/>
      <c r="CU20" s="92"/>
      <c r="CV20" s="90" t="s">
        <v>25</v>
      </c>
      <c r="CW20" s="91"/>
      <c r="CX20" s="91"/>
      <c r="CY20" s="91"/>
      <c r="CZ20" s="91"/>
      <c r="DA20" s="91"/>
      <c r="DB20" s="91"/>
      <c r="DC20" s="91"/>
      <c r="DD20" s="91"/>
      <c r="DE20" s="92"/>
      <c r="DF20" s="90" t="s">
        <v>26</v>
      </c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2"/>
    </row>
    <row r="21" spans="1:126">
      <c r="A21" s="90"/>
      <c r="B21" s="91"/>
      <c r="C21" s="91"/>
      <c r="D21" s="92"/>
      <c r="E21" s="90" t="s">
        <v>27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2"/>
      <c r="U21" s="90" t="s">
        <v>28</v>
      </c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2"/>
      <c r="AG21" s="90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2"/>
      <c r="AU21" s="87" t="s">
        <v>29</v>
      </c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9"/>
      <c r="BI21" s="87" t="s">
        <v>30</v>
      </c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9"/>
      <c r="BW21" s="87" t="s">
        <v>30</v>
      </c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9"/>
      <c r="CK21" s="90" t="s">
        <v>31</v>
      </c>
      <c r="CL21" s="91"/>
      <c r="CM21" s="91"/>
      <c r="CN21" s="91"/>
      <c r="CO21" s="91"/>
      <c r="CP21" s="91"/>
      <c r="CQ21" s="91"/>
      <c r="CR21" s="91"/>
      <c r="CS21" s="91"/>
      <c r="CT21" s="91"/>
      <c r="CU21" s="92"/>
      <c r="CV21" s="90"/>
      <c r="CW21" s="91"/>
      <c r="CX21" s="91"/>
      <c r="CY21" s="91"/>
      <c r="CZ21" s="91"/>
      <c r="DA21" s="91"/>
      <c r="DB21" s="91"/>
      <c r="DC21" s="91"/>
      <c r="DD21" s="91"/>
      <c r="DE21" s="92"/>
      <c r="DF21" s="90" t="s">
        <v>32</v>
      </c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2"/>
    </row>
    <row r="22" spans="1:126">
      <c r="A22" s="90"/>
      <c r="B22" s="91"/>
      <c r="C22" s="91"/>
      <c r="D22" s="92"/>
      <c r="E22" s="90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2"/>
      <c r="U22" s="90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2"/>
      <c r="AG22" s="90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2"/>
      <c r="AU22" s="90" t="s">
        <v>31</v>
      </c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2"/>
      <c r="BI22" s="90" t="s">
        <v>33</v>
      </c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2"/>
      <c r="BW22" s="90" t="s">
        <v>34</v>
      </c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2"/>
      <c r="CK22" s="90" t="s">
        <v>35</v>
      </c>
      <c r="CL22" s="91"/>
      <c r="CM22" s="91"/>
      <c r="CN22" s="91"/>
      <c r="CO22" s="91"/>
      <c r="CP22" s="91"/>
      <c r="CQ22" s="91"/>
      <c r="CR22" s="91"/>
      <c r="CS22" s="91"/>
      <c r="CT22" s="91"/>
      <c r="CU22" s="92"/>
      <c r="CV22" s="90"/>
      <c r="CW22" s="91"/>
      <c r="CX22" s="91"/>
      <c r="CY22" s="91"/>
      <c r="CZ22" s="91"/>
      <c r="DA22" s="91"/>
      <c r="DB22" s="91"/>
      <c r="DC22" s="91"/>
      <c r="DD22" s="91"/>
      <c r="DE22" s="92"/>
      <c r="DF22" s="90" t="s">
        <v>36</v>
      </c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2"/>
    </row>
    <row r="23" spans="1:126">
      <c r="A23" s="90"/>
      <c r="B23" s="91"/>
      <c r="C23" s="91"/>
      <c r="D23" s="92"/>
      <c r="E23" s="90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2"/>
      <c r="U23" s="90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2"/>
      <c r="AG23" s="90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2"/>
      <c r="AU23" s="90" t="s">
        <v>37</v>
      </c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2"/>
      <c r="BI23" s="90" t="s">
        <v>38</v>
      </c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W23" s="90" t="s">
        <v>38</v>
      </c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2"/>
      <c r="CK23" s="90"/>
      <c r="CL23" s="91"/>
      <c r="CM23" s="91"/>
      <c r="CN23" s="91"/>
      <c r="CO23" s="91"/>
      <c r="CP23" s="91"/>
      <c r="CQ23" s="91"/>
      <c r="CR23" s="91"/>
      <c r="CS23" s="91"/>
      <c r="CT23" s="91"/>
      <c r="CU23" s="92"/>
      <c r="CV23" s="90"/>
      <c r="CW23" s="91"/>
      <c r="CX23" s="91"/>
      <c r="CY23" s="91"/>
      <c r="CZ23" s="91"/>
      <c r="DA23" s="91"/>
      <c r="DB23" s="91"/>
      <c r="DC23" s="91"/>
      <c r="DD23" s="91"/>
      <c r="DE23" s="92"/>
      <c r="DF23" s="90" t="s">
        <v>39</v>
      </c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2"/>
    </row>
    <row r="24" spans="1:126">
      <c r="A24" s="93">
        <v>1</v>
      </c>
      <c r="B24" s="94"/>
      <c r="C24" s="94"/>
      <c r="D24" s="95"/>
      <c r="E24" s="93">
        <v>2</v>
      </c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5"/>
      <c r="U24" s="93">
        <v>3</v>
      </c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5"/>
      <c r="AG24" s="93">
        <v>4</v>
      </c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5"/>
      <c r="AU24" s="93">
        <v>5</v>
      </c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5"/>
      <c r="BI24" s="93">
        <v>6</v>
      </c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5"/>
      <c r="BW24" s="93">
        <v>7</v>
      </c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5"/>
      <c r="CK24" s="93">
        <v>8</v>
      </c>
      <c r="CL24" s="94"/>
      <c r="CM24" s="94"/>
      <c r="CN24" s="94"/>
      <c r="CO24" s="94"/>
      <c r="CP24" s="94"/>
      <c r="CQ24" s="94"/>
      <c r="CR24" s="94"/>
      <c r="CS24" s="94"/>
      <c r="CT24" s="94"/>
      <c r="CU24" s="95"/>
      <c r="CV24" s="93">
        <v>9</v>
      </c>
      <c r="CW24" s="94"/>
      <c r="CX24" s="94"/>
      <c r="CY24" s="94"/>
      <c r="CZ24" s="94"/>
      <c r="DA24" s="94"/>
      <c r="DB24" s="94"/>
      <c r="DC24" s="94"/>
      <c r="DD24" s="94"/>
      <c r="DE24" s="95"/>
      <c r="DF24" s="93">
        <v>10</v>
      </c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5"/>
    </row>
    <row r="25" spans="1:126">
      <c r="A25" s="51">
        <v>1</v>
      </c>
      <c r="B25" s="52"/>
      <c r="C25" s="52"/>
      <c r="D25" s="53"/>
      <c r="E25" s="45" t="s">
        <v>159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7"/>
      <c r="U25" s="51">
        <v>3</v>
      </c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3"/>
      <c r="AG25" s="54">
        <f>(80202.65)/U25</f>
        <v>26734.216666666664</v>
      </c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6"/>
      <c r="AU25" s="54">
        <f>42359/U25</f>
        <v>14119.666666666666</v>
      </c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6"/>
      <c r="BI25" s="54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6"/>
      <c r="BW25" s="54">
        <f>AG25-AU25-BI25</f>
        <v>12614.549999999997</v>
      </c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6"/>
      <c r="CK25" s="54"/>
      <c r="CL25" s="55"/>
      <c r="CM25" s="55"/>
      <c r="CN25" s="55"/>
      <c r="CO25" s="55"/>
      <c r="CP25" s="55"/>
      <c r="CQ25" s="55"/>
      <c r="CR25" s="55"/>
      <c r="CS25" s="55"/>
      <c r="CT25" s="55"/>
      <c r="CU25" s="56"/>
      <c r="CV25" s="54"/>
      <c r="CW25" s="55"/>
      <c r="CX25" s="55"/>
      <c r="CY25" s="55"/>
      <c r="CZ25" s="55"/>
      <c r="DA25" s="55"/>
      <c r="DB25" s="55"/>
      <c r="DC25" s="55"/>
      <c r="DD25" s="55"/>
      <c r="DE25" s="56"/>
      <c r="DF25" s="66">
        <f>AG25*U25*12</f>
        <v>962431.79999999993</v>
      </c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8"/>
      <c r="DT25">
        <f>DF25/12</f>
        <v>80202.649999999994</v>
      </c>
    </row>
    <row r="26" spans="1:126">
      <c r="A26" s="51">
        <v>2</v>
      </c>
      <c r="B26" s="52"/>
      <c r="C26" s="52"/>
      <c r="D26" s="53"/>
      <c r="E26" s="45" t="s">
        <v>160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51">
        <v>23.47</v>
      </c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3"/>
      <c r="AG26" s="54">
        <f>455314.28/U26</f>
        <v>19399.841499786966</v>
      </c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6"/>
      <c r="AU26" s="54">
        <f>266101.03/U26</f>
        <v>11337.922028121007</v>
      </c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6"/>
      <c r="BI26" s="54">
        <f>44069.38/U26</f>
        <v>1877.6898167873881</v>
      </c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6"/>
      <c r="BW26" s="54">
        <f t="shared" ref="BW26:BW28" si="0">AG26-AU26-BI26</f>
        <v>6184.2296548785707</v>
      </c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6"/>
      <c r="CK26" s="54"/>
      <c r="CL26" s="55"/>
      <c r="CM26" s="55"/>
      <c r="CN26" s="55"/>
      <c r="CO26" s="55"/>
      <c r="CP26" s="55"/>
      <c r="CQ26" s="55"/>
      <c r="CR26" s="55"/>
      <c r="CS26" s="55"/>
      <c r="CT26" s="55"/>
      <c r="CU26" s="56"/>
      <c r="CV26" s="54"/>
      <c r="CW26" s="55"/>
      <c r="CX26" s="55"/>
      <c r="CY26" s="55"/>
      <c r="CZ26" s="55"/>
      <c r="DA26" s="55"/>
      <c r="DB26" s="55"/>
      <c r="DC26" s="55"/>
      <c r="DD26" s="55"/>
      <c r="DE26" s="56"/>
      <c r="DF26" s="66">
        <f>AG26*U26*12-376139.85-1800</f>
        <v>5085831.5100000016</v>
      </c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8"/>
      <c r="DT26">
        <f t="shared" ref="DT26:DT28" si="1">DF26/12</f>
        <v>423819.29250000016</v>
      </c>
    </row>
    <row r="27" spans="1:126">
      <c r="A27" s="51">
        <v>3</v>
      </c>
      <c r="B27" s="52"/>
      <c r="C27" s="52"/>
      <c r="D27" s="53"/>
      <c r="E27" s="45" t="s">
        <v>161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7"/>
      <c r="U27" s="51">
        <v>2.5</v>
      </c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3"/>
      <c r="AG27" s="54">
        <f>31229.84/U27</f>
        <v>12491.936</v>
      </c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6"/>
      <c r="AU27" s="54">
        <f>16442.5/U27</f>
        <v>6577</v>
      </c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6"/>
      <c r="BI27" s="54">
        <f>1046.88/U27</f>
        <v>418.75200000000007</v>
      </c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6"/>
      <c r="BW27" s="54">
        <f t="shared" si="0"/>
        <v>5496.1839999999993</v>
      </c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6"/>
      <c r="CK27" s="54"/>
      <c r="CL27" s="55"/>
      <c r="CM27" s="55"/>
      <c r="CN27" s="55"/>
      <c r="CO27" s="55"/>
      <c r="CP27" s="55"/>
      <c r="CQ27" s="55"/>
      <c r="CR27" s="55"/>
      <c r="CS27" s="55"/>
      <c r="CT27" s="55"/>
      <c r="CU27" s="56"/>
      <c r="CV27" s="54"/>
      <c r="CW27" s="55"/>
      <c r="CX27" s="55"/>
      <c r="CY27" s="55"/>
      <c r="CZ27" s="55"/>
      <c r="DA27" s="55"/>
      <c r="DB27" s="55"/>
      <c r="DC27" s="55"/>
      <c r="DD27" s="55"/>
      <c r="DE27" s="56"/>
      <c r="DF27" s="66">
        <f t="shared" ref="DF27:DF28" si="2">AG27*U27*12</f>
        <v>374758.08</v>
      </c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8"/>
      <c r="DT27">
        <f t="shared" si="1"/>
        <v>31229.84</v>
      </c>
    </row>
    <row r="28" spans="1:126">
      <c r="A28" s="51">
        <v>4</v>
      </c>
      <c r="B28" s="52"/>
      <c r="C28" s="52"/>
      <c r="D28" s="53"/>
      <c r="E28" s="45" t="s">
        <v>162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51">
        <v>3.25</v>
      </c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3"/>
      <c r="AG28" s="54">
        <f>40725.08/U28</f>
        <v>12530.793846153847</v>
      </c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6"/>
      <c r="AU28" s="54">
        <f>19331.75/U28</f>
        <v>5948.2307692307695</v>
      </c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6"/>
      <c r="BI28" s="54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6"/>
      <c r="BW28" s="54">
        <f t="shared" si="0"/>
        <v>6582.5630769230775</v>
      </c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6"/>
      <c r="CK28" s="54"/>
      <c r="CL28" s="55"/>
      <c r="CM28" s="55"/>
      <c r="CN28" s="55"/>
      <c r="CO28" s="55"/>
      <c r="CP28" s="55"/>
      <c r="CQ28" s="55"/>
      <c r="CR28" s="55"/>
      <c r="CS28" s="55"/>
      <c r="CT28" s="55"/>
      <c r="CU28" s="56"/>
      <c r="CV28" s="54"/>
      <c r="CW28" s="55"/>
      <c r="CX28" s="55"/>
      <c r="CY28" s="55"/>
      <c r="CZ28" s="55"/>
      <c r="DA28" s="55"/>
      <c r="DB28" s="55"/>
      <c r="DC28" s="55"/>
      <c r="DD28" s="55"/>
      <c r="DE28" s="56"/>
      <c r="DF28" s="66">
        <f t="shared" si="2"/>
        <v>488700.96</v>
      </c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8"/>
      <c r="DT28">
        <f t="shared" si="1"/>
        <v>40725.08</v>
      </c>
    </row>
    <row r="29" spans="1:126">
      <c r="A29" s="51"/>
      <c r="B29" s="52"/>
      <c r="C29" s="52"/>
      <c r="D29" s="53"/>
      <c r="E29" s="45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51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3"/>
      <c r="AG29" s="54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6"/>
      <c r="AU29" s="54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6"/>
      <c r="BI29" s="54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6"/>
      <c r="BW29" s="54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6"/>
      <c r="CK29" s="54"/>
      <c r="CL29" s="55"/>
      <c r="CM29" s="55"/>
      <c r="CN29" s="55"/>
      <c r="CO29" s="55"/>
      <c r="CP29" s="55"/>
      <c r="CQ29" s="55"/>
      <c r="CR29" s="55"/>
      <c r="CS29" s="55"/>
      <c r="CT29" s="55"/>
      <c r="CU29" s="56"/>
      <c r="CV29" s="54"/>
      <c r="CW29" s="55"/>
      <c r="CX29" s="55"/>
      <c r="CY29" s="55"/>
      <c r="CZ29" s="55"/>
      <c r="DA29" s="55"/>
      <c r="DB29" s="55"/>
      <c r="DC29" s="55"/>
      <c r="DD29" s="55"/>
      <c r="DE29" s="56"/>
      <c r="DF29" s="66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8"/>
    </row>
    <row r="30" spans="1:126">
      <c r="A30" s="45"/>
      <c r="B30" s="46"/>
      <c r="C30" s="46"/>
      <c r="D30" s="47"/>
      <c r="E30" s="45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51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3"/>
      <c r="AG30" s="54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6"/>
      <c r="AU30" s="54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6"/>
      <c r="BI30" s="54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6"/>
      <c r="BW30" s="54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6"/>
      <c r="CK30" s="54"/>
      <c r="CL30" s="55"/>
      <c r="CM30" s="55"/>
      <c r="CN30" s="55"/>
      <c r="CO30" s="55"/>
      <c r="CP30" s="55"/>
      <c r="CQ30" s="55"/>
      <c r="CR30" s="55"/>
      <c r="CS30" s="55"/>
      <c r="CT30" s="55"/>
      <c r="CU30" s="56"/>
      <c r="CV30" s="54"/>
      <c r="CW30" s="55"/>
      <c r="CX30" s="55"/>
      <c r="CY30" s="55"/>
      <c r="CZ30" s="55"/>
      <c r="DA30" s="55"/>
      <c r="DB30" s="55"/>
      <c r="DC30" s="55"/>
      <c r="DD30" s="55"/>
      <c r="DE30" s="56"/>
      <c r="DF30" s="66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8"/>
    </row>
    <row r="31" spans="1:126">
      <c r="A31" s="45"/>
      <c r="B31" s="46"/>
      <c r="C31" s="46"/>
      <c r="D31" s="47"/>
      <c r="E31" s="81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3"/>
      <c r="U31" s="75">
        <f>SUM(U25:U30)</f>
        <v>32.22</v>
      </c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7"/>
      <c r="AG31" s="63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5"/>
      <c r="AU31" s="63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5"/>
      <c r="BI31" s="63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5"/>
      <c r="BW31" s="63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5"/>
      <c r="CK31" s="63"/>
      <c r="CL31" s="64"/>
      <c r="CM31" s="64"/>
      <c r="CN31" s="64"/>
      <c r="CO31" s="64"/>
      <c r="CP31" s="64"/>
      <c r="CQ31" s="64"/>
      <c r="CR31" s="64"/>
      <c r="CS31" s="64"/>
      <c r="CT31" s="64"/>
      <c r="CU31" s="65"/>
      <c r="CV31" s="63"/>
      <c r="CW31" s="64"/>
      <c r="CX31" s="64"/>
      <c r="CY31" s="64"/>
      <c r="CZ31" s="64"/>
      <c r="DA31" s="64"/>
      <c r="DB31" s="64"/>
      <c r="DC31" s="64"/>
      <c r="DD31" s="64"/>
      <c r="DE31" s="65"/>
      <c r="DF31" s="69">
        <f>SUM(DF25:DF30)</f>
        <v>6911722.3500000015</v>
      </c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1"/>
      <c r="DU31" s="13">
        <f>DF31+DF32+DF33+DF34+DF35+DF36</f>
        <v>8146100.0000000019</v>
      </c>
      <c r="DV31" t="s">
        <v>166</v>
      </c>
    </row>
    <row r="32" spans="1:126" ht="15.75" customHeight="1">
      <c r="A32" s="45"/>
      <c r="B32" s="46"/>
      <c r="C32" s="46"/>
      <c r="D32" s="47"/>
      <c r="E32" s="45" t="s">
        <v>163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/>
      <c r="U32" s="78">
        <f>DF32/BW32/12</f>
        <v>16.3</v>
      </c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80"/>
      <c r="AG32" s="51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3"/>
      <c r="AU32" s="51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3"/>
      <c r="BI32" s="51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3"/>
      <c r="BW32" s="54">
        <v>3000</v>
      </c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6"/>
      <c r="CK32" s="54"/>
      <c r="CL32" s="55"/>
      <c r="CM32" s="55"/>
      <c r="CN32" s="55"/>
      <c r="CO32" s="55"/>
      <c r="CP32" s="55"/>
      <c r="CQ32" s="55"/>
      <c r="CR32" s="55"/>
      <c r="CS32" s="55"/>
      <c r="CT32" s="55"/>
      <c r="CU32" s="56"/>
      <c r="CV32" s="54"/>
      <c r="CW32" s="55"/>
      <c r="CX32" s="55"/>
      <c r="CY32" s="55"/>
      <c r="CZ32" s="55"/>
      <c r="DA32" s="55"/>
      <c r="DB32" s="55"/>
      <c r="DC32" s="55"/>
      <c r="DD32" s="55"/>
      <c r="DE32" s="56"/>
      <c r="DF32" s="72">
        <v>586800</v>
      </c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4"/>
      <c r="DU32" s="13">
        <f>DF29+DF30</f>
        <v>0</v>
      </c>
      <c r="DV32" t="s">
        <v>167</v>
      </c>
    </row>
    <row r="33" spans="1:127" ht="18" customHeight="1">
      <c r="A33" s="51">
        <v>9</v>
      </c>
      <c r="B33" s="52"/>
      <c r="C33" s="52"/>
      <c r="D33" s="53"/>
      <c r="E33" s="45" t="s">
        <v>269</v>
      </c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8"/>
      <c r="U33" s="78">
        <f t="shared" ref="U33" si="3">DF33/BW33/12</f>
        <v>1</v>
      </c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80"/>
      <c r="AG33" s="51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3"/>
      <c r="AU33" s="51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3"/>
      <c r="BI33" s="51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3"/>
      <c r="BW33" s="54">
        <v>3000</v>
      </c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6"/>
      <c r="CK33" s="54"/>
      <c r="CL33" s="55"/>
      <c r="CM33" s="55"/>
      <c r="CN33" s="55"/>
      <c r="CO33" s="55"/>
      <c r="CP33" s="55"/>
      <c r="CQ33" s="55"/>
      <c r="CR33" s="55"/>
      <c r="CS33" s="55"/>
      <c r="CT33" s="55"/>
      <c r="CU33" s="56"/>
      <c r="CV33" s="54"/>
      <c r="CW33" s="55"/>
      <c r="CX33" s="55"/>
      <c r="CY33" s="55"/>
      <c r="CZ33" s="55"/>
      <c r="DA33" s="55"/>
      <c r="DB33" s="55"/>
      <c r="DC33" s="55"/>
      <c r="DD33" s="55"/>
      <c r="DE33" s="56"/>
      <c r="DF33" s="72">
        <v>36000</v>
      </c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4"/>
      <c r="DU33" s="13"/>
    </row>
    <row r="34" spans="1:127" ht="39" customHeight="1">
      <c r="A34" s="51">
        <v>10</v>
      </c>
      <c r="B34" s="52"/>
      <c r="C34" s="52"/>
      <c r="D34" s="53"/>
      <c r="E34" s="48" t="s">
        <v>270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3"/>
      <c r="U34" s="78">
        <f>DF34/BW34</f>
        <v>13</v>
      </c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80"/>
      <c r="AG34" s="51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3"/>
      <c r="AU34" s="51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3"/>
      <c r="BI34" s="51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3"/>
      <c r="BW34" s="54">
        <v>5750</v>
      </c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6"/>
      <c r="CK34" s="54"/>
      <c r="CL34" s="55"/>
      <c r="CM34" s="55"/>
      <c r="CN34" s="55"/>
      <c r="CO34" s="55"/>
      <c r="CP34" s="55"/>
      <c r="CQ34" s="55"/>
      <c r="CR34" s="55"/>
      <c r="CS34" s="55"/>
      <c r="CT34" s="55"/>
      <c r="CU34" s="56"/>
      <c r="CV34" s="54"/>
      <c r="CW34" s="55"/>
      <c r="CX34" s="55"/>
      <c r="CY34" s="55"/>
      <c r="CZ34" s="55"/>
      <c r="DA34" s="55"/>
      <c r="DB34" s="55"/>
      <c r="DC34" s="55"/>
      <c r="DD34" s="55"/>
      <c r="DE34" s="56"/>
      <c r="DF34" s="72">
        <v>74750</v>
      </c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4"/>
      <c r="DU34" s="13"/>
    </row>
    <row r="35" spans="1:127" ht="39" customHeight="1">
      <c r="A35" s="51">
        <v>11</v>
      </c>
      <c r="B35" s="52"/>
      <c r="C35" s="52"/>
      <c r="D35" s="53"/>
      <c r="E35" s="48" t="s">
        <v>271</v>
      </c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/>
      <c r="U35" s="78">
        <v>12</v>
      </c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80"/>
      <c r="AG35" s="51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3"/>
      <c r="AU35" s="51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3"/>
      <c r="BI35" s="51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3"/>
      <c r="BW35" s="54">
        <v>4000</v>
      </c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6"/>
      <c r="CK35" s="54"/>
      <c r="CL35" s="55"/>
      <c r="CM35" s="55"/>
      <c r="CN35" s="55"/>
      <c r="CO35" s="55"/>
      <c r="CP35" s="55"/>
      <c r="CQ35" s="55"/>
      <c r="CR35" s="55"/>
      <c r="CS35" s="55"/>
      <c r="CT35" s="55"/>
      <c r="CU35" s="56"/>
      <c r="CV35" s="54"/>
      <c r="CW35" s="55"/>
      <c r="CX35" s="55"/>
      <c r="CY35" s="55"/>
      <c r="CZ35" s="55"/>
      <c r="DA35" s="55"/>
      <c r="DB35" s="55"/>
      <c r="DC35" s="55"/>
      <c r="DD35" s="55"/>
      <c r="DE35" s="56"/>
      <c r="DF35" s="72">
        <v>528000</v>
      </c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4"/>
      <c r="DU35" s="13"/>
    </row>
    <row r="36" spans="1:127" ht="84.75" customHeight="1">
      <c r="A36" s="51">
        <v>12</v>
      </c>
      <c r="B36" s="52"/>
      <c r="C36" s="52"/>
      <c r="D36" s="53"/>
      <c r="E36" s="48" t="s">
        <v>272</v>
      </c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0"/>
      <c r="U36" s="78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80"/>
      <c r="AG36" s="51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3"/>
      <c r="AU36" s="51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3"/>
      <c r="BI36" s="51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3"/>
      <c r="BW36" s="54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6"/>
      <c r="CK36" s="54"/>
      <c r="CL36" s="55"/>
      <c r="CM36" s="55"/>
      <c r="CN36" s="55"/>
      <c r="CO36" s="55"/>
      <c r="CP36" s="55"/>
      <c r="CQ36" s="55"/>
      <c r="CR36" s="55"/>
      <c r="CS36" s="55"/>
      <c r="CT36" s="55"/>
      <c r="CU36" s="56"/>
      <c r="CV36" s="54"/>
      <c r="CW36" s="55"/>
      <c r="CX36" s="55"/>
      <c r="CY36" s="55"/>
      <c r="CZ36" s="55"/>
      <c r="DA36" s="55"/>
      <c r="DB36" s="55"/>
      <c r="DC36" s="55"/>
      <c r="DD36" s="55"/>
      <c r="DE36" s="56"/>
      <c r="DF36" s="72">
        <v>8827.65</v>
      </c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4"/>
      <c r="DU36" s="13"/>
    </row>
    <row r="37" spans="1:127" ht="15.75" customHeight="1">
      <c r="A37" s="45"/>
      <c r="B37" s="46"/>
      <c r="C37" s="46"/>
      <c r="D37" s="47"/>
      <c r="E37" s="96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8"/>
      <c r="U37" s="78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80"/>
      <c r="AG37" s="51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3"/>
      <c r="AU37" s="51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3"/>
      <c r="BI37" s="54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6"/>
      <c r="BW37" s="54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6"/>
      <c r="CK37" s="54"/>
      <c r="CL37" s="55"/>
      <c r="CM37" s="55"/>
      <c r="CN37" s="55"/>
      <c r="CO37" s="55"/>
      <c r="CP37" s="55"/>
      <c r="CQ37" s="55"/>
      <c r="CR37" s="55"/>
      <c r="CS37" s="55"/>
      <c r="CT37" s="55"/>
      <c r="CU37" s="56"/>
      <c r="CV37" s="54"/>
      <c r="CW37" s="55"/>
      <c r="CX37" s="55"/>
      <c r="CY37" s="55"/>
      <c r="CZ37" s="55"/>
      <c r="DA37" s="55"/>
      <c r="DB37" s="55"/>
      <c r="DC37" s="55"/>
      <c r="DD37" s="55"/>
      <c r="DE37" s="56"/>
      <c r="DF37" s="99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1"/>
      <c r="DU37" s="13"/>
      <c r="DV37" s="13"/>
      <c r="DW37" s="13"/>
    </row>
    <row r="38" spans="1:127">
      <c r="A38" s="45"/>
      <c r="B38" s="46"/>
      <c r="C38" s="46"/>
      <c r="D38" s="47"/>
      <c r="E38" s="45" t="s">
        <v>164</v>
      </c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8"/>
      <c r="U38" s="78">
        <f t="shared" ref="U38" si="4">DF38/BW38/12</f>
        <v>1.3805555555555555</v>
      </c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80"/>
      <c r="AG38" s="51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3"/>
      <c r="AU38" s="51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3"/>
      <c r="BI38" s="54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6"/>
      <c r="BW38" s="54">
        <v>3000</v>
      </c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6"/>
      <c r="CK38" s="119"/>
      <c r="CL38" s="120"/>
      <c r="CM38" s="120"/>
      <c r="CN38" s="120"/>
      <c r="CO38" s="120"/>
      <c r="CP38" s="120"/>
      <c r="CQ38" s="120"/>
      <c r="CR38" s="120"/>
      <c r="CS38" s="120"/>
      <c r="CT38" s="120"/>
      <c r="CU38" s="121"/>
      <c r="CV38" s="54"/>
      <c r="CW38" s="55"/>
      <c r="CX38" s="55"/>
      <c r="CY38" s="55"/>
      <c r="CZ38" s="55"/>
      <c r="DA38" s="55"/>
      <c r="DB38" s="55"/>
      <c r="DC38" s="55"/>
      <c r="DD38" s="55"/>
      <c r="DE38" s="56"/>
      <c r="DF38" s="102">
        <v>49700</v>
      </c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4"/>
    </row>
    <row r="39" spans="1:127" ht="48" customHeight="1">
      <c r="A39" s="45"/>
      <c r="B39" s="46"/>
      <c r="C39" s="46"/>
      <c r="D39" s="47"/>
      <c r="E39" s="48" t="s">
        <v>165</v>
      </c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50"/>
      <c r="U39" s="122">
        <f t="shared" ref="U39" si="5">DF39/BW39/12</f>
        <v>2</v>
      </c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4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3"/>
      <c r="AU39" s="51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3"/>
      <c r="BI39" s="54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6"/>
      <c r="BW39" s="57">
        <v>300</v>
      </c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9"/>
      <c r="CK39" s="60"/>
      <c r="CL39" s="61"/>
      <c r="CM39" s="61"/>
      <c r="CN39" s="61"/>
      <c r="CO39" s="61"/>
      <c r="CP39" s="61"/>
      <c r="CQ39" s="61"/>
      <c r="CR39" s="61"/>
      <c r="CS39" s="61"/>
      <c r="CT39" s="61"/>
      <c r="CU39" s="62"/>
      <c r="CV39" s="51"/>
      <c r="CW39" s="52"/>
      <c r="CX39" s="52"/>
      <c r="CY39" s="52"/>
      <c r="CZ39" s="52"/>
      <c r="DA39" s="52"/>
      <c r="DB39" s="52"/>
      <c r="DC39" s="52"/>
      <c r="DD39" s="52"/>
      <c r="DE39" s="53"/>
      <c r="DF39" s="102">
        <v>7200</v>
      </c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4"/>
      <c r="DU39" s="17">
        <f>DF39+DF38</f>
        <v>56900</v>
      </c>
      <c r="DV39" t="s">
        <v>223</v>
      </c>
    </row>
    <row r="40" spans="1:127" ht="15.75" customHeight="1">
      <c r="A40" s="45"/>
      <c r="B40" s="46"/>
      <c r="C40" s="46"/>
      <c r="D40" s="47"/>
      <c r="E40" s="48" t="s">
        <v>185</v>
      </c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50"/>
      <c r="U40" s="51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3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3"/>
      <c r="AU40" s="51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3"/>
      <c r="BI40" s="54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6"/>
      <c r="BW40" s="57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9"/>
      <c r="CK40" s="60"/>
      <c r="CL40" s="61"/>
      <c r="CM40" s="61"/>
      <c r="CN40" s="61"/>
      <c r="CO40" s="61"/>
      <c r="CP40" s="61"/>
      <c r="CQ40" s="61"/>
      <c r="CR40" s="61"/>
      <c r="CS40" s="61"/>
      <c r="CT40" s="61"/>
      <c r="CU40" s="62"/>
      <c r="CV40" s="51"/>
      <c r="CW40" s="52"/>
      <c r="CX40" s="52"/>
      <c r="CY40" s="52"/>
      <c r="CZ40" s="52"/>
      <c r="DA40" s="52"/>
      <c r="DB40" s="52"/>
      <c r="DC40" s="52"/>
      <c r="DD40" s="52"/>
      <c r="DE40" s="53"/>
      <c r="DF40" s="42">
        <v>2207.36</v>
      </c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4"/>
    </row>
    <row r="41" spans="1:127" ht="88.5" customHeight="1">
      <c r="A41" s="45"/>
      <c r="B41" s="46"/>
      <c r="C41" s="46"/>
      <c r="D41" s="47"/>
      <c r="E41" s="48" t="s">
        <v>268</v>
      </c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50"/>
      <c r="U41" s="131">
        <v>0.25</v>
      </c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3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3"/>
      <c r="AU41" s="51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3"/>
      <c r="BI41" s="54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6"/>
      <c r="BW41" s="51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3"/>
      <c r="CK41" s="60"/>
      <c r="CL41" s="61"/>
      <c r="CM41" s="61"/>
      <c r="CN41" s="61"/>
      <c r="CO41" s="61"/>
      <c r="CP41" s="61"/>
      <c r="CQ41" s="61"/>
      <c r="CR41" s="61"/>
      <c r="CS41" s="61"/>
      <c r="CT41" s="61"/>
      <c r="CU41" s="62"/>
      <c r="CV41" s="51"/>
      <c r="CW41" s="52"/>
      <c r="CX41" s="52"/>
      <c r="CY41" s="52"/>
      <c r="CZ41" s="52"/>
      <c r="DA41" s="52"/>
      <c r="DB41" s="52"/>
      <c r="DC41" s="52"/>
      <c r="DD41" s="52"/>
      <c r="DE41" s="53"/>
      <c r="DF41" s="128">
        <v>104154</v>
      </c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30"/>
    </row>
    <row r="42" spans="1:127" ht="66" customHeight="1">
      <c r="A42" s="45"/>
      <c r="B42" s="46"/>
      <c r="C42" s="46"/>
      <c r="D42" s="47"/>
      <c r="E42" s="48" t="s">
        <v>273</v>
      </c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50"/>
      <c r="U42" s="51">
        <v>12</v>
      </c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3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3"/>
      <c r="AU42" s="51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3"/>
      <c r="BI42" s="54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6"/>
      <c r="BW42" s="57">
        <v>5000</v>
      </c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9"/>
      <c r="CK42" s="60"/>
      <c r="CL42" s="61"/>
      <c r="CM42" s="61"/>
      <c r="CN42" s="61"/>
      <c r="CO42" s="61"/>
      <c r="CP42" s="61"/>
      <c r="CQ42" s="61"/>
      <c r="CR42" s="61"/>
      <c r="CS42" s="61"/>
      <c r="CT42" s="61"/>
      <c r="CU42" s="62"/>
      <c r="CV42" s="51"/>
      <c r="CW42" s="52"/>
      <c r="CX42" s="52"/>
      <c r="CY42" s="52"/>
      <c r="CZ42" s="52"/>
      <c r="DA42" s="52"/>
      <c r="DB42" s="52"/>
      <c r="DC42" s="52"/>
      <c r="DD42" s="52"/>
      <c r="DE42" s="53"/>
      <c r="DF42" s="125">
        <v>720000</v>
      </c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  <c r="DQ42" s="126"/>
      <c r="DR42" s="126"/>
      <c r="DS42" s="127"/>
    </row>
    <row r="43" spans="1:127">
      <c r="A43" s="114" t="s">
        <v>40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6"/>
      <c r="U43" s="105" t="s">
        <v>1</v>
      </c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7"/>
      <c r="AG43" s="105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7"/>
      <c r="AU43" s="105" t="s">
        <v>1</v>
      </c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7"/>
      <c r="BI43" s="105" t="s">
        <v>1</v>
      </c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7"/>
      <c r="BW43" s="105" t="s">
        <v>1</v>
      </c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7"/>
      <c r="CK43" s="108" t="s">
        <v>1</v>
      </c>
      <c r="CL43" s="109"/>
      <c r="CM43" s="109"/>
      <c r="CN43" s="109"/>
      <c r="CO43" s="109"/>
      <c r="CP43" s="109"/>
      <c r="CQ43" s="109"/>
      <c r="CR43" s="109"/>
      <c r="CS43" s="109"/>
      <c r="CT43" s="109"/>
      <c r="CU43" s="110"/>
      <c r="CV43" s="105" t="s">
        <v>1</v>
      </c>
      <c r="CW43" s="106"/>
      <c r="CX43" s="106"/>
      <c r="CY43" s="106"/>
      <c r="CZ43" s="106"/>
      <c r="DA43" s="106"/>
      <c r="DB43" s="106"/>
      <c r="DC43" s="106"/>
      <c r="DD43" s="106"/>
      <c r="DE43" s="107"/>
      <c r="DF43" s="111">
        <f>DF31+DF32+DF37+DF38+DF39+DF40+DF42+DF41+DF33+DF34+DF35+DF36</f>
        <v>9029361.3600000013</v>
      </c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3"/>
      <c r="DT43" s="15">
        <f>[2]Лист2!$S$10</f>
        <v>9029361.3599999994</v>
      </c>
      <c r="DU43" s="13">
        <f>DF43-DT43</f>
        <v>0</v>
      </c>
      <c r="DV43" s="13"/>
    </row>
  </sheetData>
  <mergeCells count="249">
    <mergeCell ref="DF35:DS35"/>
    <mergeCell ref="A36:D36"/>
    <mergeCell ref="E36:T36"/>
    <mergeCell ref="U36:AF36"/>
    <mergeCell ref="AG36:AT36"/>
    <mergeCell ref="AU36:BH36"/>
    <mergeCell ref="BI36:BV36"/>
    <mergeCell ref="BW36:CJ36"/>
    <mergeCell ref="CK36:CU36"/>
    <mergeCell ref="CV36:DE36"/>
    <mergeCell ref="DF36:DS36"/>
    <mergeCell ref="A35:D35"/>
    <mergeCell ref="E35:T35"/>
    <mergeCell ref="U35:AF35"/>
    <mergeCell ref="AG35:AT35"/>
    <mergeCell ref="AU35:BH35"/>
    <mergeCell ref="BI35:BV35"/>
    <mergeCell ref="BW35:CJ35"/>
    <mergeCell ref="CK35:CU35"/>
    <mergeCell ref="CV35:DE35"/>
    <mergeCell ref="DF33:DS33"/>
    <mergeCell ref="A34:D34"/>
    <mergeCell ref="E34:T34"/>
    <mergeCell ref="U34:AF34"/>
    <mergeCell ref="AG34:AT34"/>
    <mergeCell ref="AU34:BH34"/>
    <mergeCell ref="BI34:BV34"/>
    <mergeCell ref="BW34:CJ34"/>
    <mergeCell ref="CK34:CU34"/>
    <mergeCell ref="CV34:DE34"/>
    <mergeCell ref="DF34:DS34"/>
    <mergeCell ref="A33:D33"/>
    <mergeCell ref="E33:T33"/>
    <mergeCell ref="U33:AF33"/>
    <mergeCell ref="AG33:AT33"/>
    <mergeCell ref="AU33:BH33"/>
    <mergeCell ref="BI33:BV33"/>
    <mergeCell ref="BW33:CJ33"/>
    <mergeCell ref="CK33:CU33"/>
    <mergeCell ref="CV33:DE33"/>
    <mergeCell ref="DF41:DS41"/>
    <mergeCell ref="A41:D41"/>
    <mergeCell ref="E41:T41"/>
    <mergeCell ref="U41:AF41"/>
    <mergeCell ref="AG41:AT41"/>
    <mergeCell ref="AU41:BH41"/>
    <mergeCell ref="BI41:BV41"/>
    <mergeCell ref="BW41:CJ41"/>
    <mergeCell ref="CK41:CU41"/>
    <mergeCell ref="CV41:DE41"/>
    <mergeCell ref="DF42:DS42"/>
    <mergeCell ref="A42:D42"/>
    <mergeCell ref="E42:T42"/>
    <mergeCell ref="U42:AF42"/>
    <mergeCell ref="AG42:AT42"/>
    <mergeCell ref="AU42:BH42"/>
    <mergeCell ref="BI42:BV42"/>
    <mergeCell ref="BW42:CJ42"/>
    <mergeCell ref="CK42:CU42"/>
    <mergeCell ref="CV42:DE42"/>
    <mergeCell ref="DF38:DS38"/>
    <mergeCell ref="BW43:CJ43"/>
    <mergeCell ref="CK43:CU43"/>
    <mergeCell ref="CV43:DE43"/>
    <mergeCell ref="DF43:DS43"/>
    <mergeCell ref="A43:T43"/>
    <mergeCell ref="U43:AF43"/>
    <mergeCell ref="AG43:AT43"/>
    <mergeCell ref="AU43:BH43"/>
    <mergeCell ref="BI43:BV43"/>
    <mergeCell ref="A38:D38"/>
    <mergeCell ref="E38:T38"/>
    <mergeCell ref="U38:AF38"/>
    <mergeCell ref="AG38:AT38"/>
    <mergeCell ref="AU38:BH38"/>
    <mergeCell ref="BI38:BV38"/>
    <mergeCell ref="BW38:CJ38"/>
    <mergeCell ref="CK38:CU38"/>
    <mergeCell ref="CV38:DE38"/>
    <mergeCell ref="CK39:CU39"/>
    <mergeCell ref="CV39:DE39"/>
    <mergeCell ref="DF39:DS39"/>
    <mergeCell ref="U39:AF39"/>
    <mergeCell ref="AG39:AT39"/>
    <mergeCell ref="DF25:DS25"/>
    <mergeCell ref="A37:D37"/>
    <mergeCell ref="E37:T37"/>
    <mergeCell ref="U37:AF37"/>
    <mergeCell ref="AG37:AT37"/>
    <mergeCell ref="AU37:BH37"/>
    <mergeCell ref="BI37:BV37"/>
    <mergeCell ref="BW37:CJ37"/>
    <mergeCell ref="CK37:CU37"/>
    <mergeCell ref="CV37:DE37"/>
    <mergeCell ref="DF37:DS37"/>
    <mergeCell ref="A25:D25"/>
    <mergeCell ref="E25:T25"/>
    <mergeCell ref="U25:AF25"/>
    <mergeCell ref="AG25:AT25"/>
    <mergeCell ref="AU25:BH25"/>
    <mergeCell ref="BI25:BV25"/>
    <mergeCell ref="BW25:CJ25"/>
    <mergeCell ref="CK25:CU25"/>
    <mergeCell ref="CV25:DE25"/>
    <mergeCell ref="A31:D31"/>
    <mergeCell ref="A32:D32"/>
    <mergeCell ref="E26:T26"/>
    <mergeCell ref="E27:T27"/>
    <mergeCell ref="DF23:DS23"/>
    <mergeCell ref="A24:D24"/>
    <mergeCell ref="E24:T24"/>
    <mergeCell ref="U24:AF24"/>
    <mergeCell ref="AG24:AT24"/>
    <mergeCell ref="AU24:BH24"/>
    <mergeCell ref="BI24:BV24"/>
    <mergeCell ref="BW24:CJ24"/>
    <mergeCell ref="CK24:CU24"/>
    <mergeCell ref="CV24:DE24"/>
    <mergeCell ref="DF24:DS24"/>
    <mergeCell ref="A23:D23"/>
    <mergeCell ref="E23:T23"/>
    <mergeCell ref="U23:AF23"/>
    <mergeCell ref="AG23:AT23"/>
    <mergeCell ref="AU23:BH23"/>
    <mergeCell ref="BI23:BV23"/>
    <mergeCell ref="BW23:CJ23"/>
    <mergeCell ref="CK23:CU23"/>
    <mergeCell ref="CV23:DE23"/>
    <mergeCell ref="DF21:DS21"/>
    <mergeCell ref="A22:D22"/>
    <mergeCell ref="E22:T22"/>
    <mergeCell ref="U22:AF22"/>
    <mergeCell ref="AG22:AT22"/>
    <mergeCell ref="AU22:BH22"/>
    <mergeCell ref="BI22:BV22"/>
    <mergeCell ref="BW22:CJ22"/>
    <mergeCell ref="CK22:CU22"/>
    <mergeCell ref="CV22:DE22"/>
    <mergeCell ref="DF22:DS22"/>
    <mergeCell ref="A21:D21"/>
    <mergeCell ref="E21:T21"/>
    <mergeCell ref="U21:AF21"/>
    <mergeCell ref="AG21:AT21"/>
    <mergeCell ref="AU21:BH21"/>
    <mergeCell ref="BI21:BV21"/>
    <mergeCell ref="BW21:CJ21"/>
    <mergeCell ref="CK21:CU21"/>
    <mergeCell ref="CV21:DE21"/>
    <mergeCell ref="A9:DS9"/>
    <mergeCell ref="A11:DS11"/>
    <mergeCell ref="T13:DS13"/>
    <mergeCell ref="AH15:DS15"/>
    <mergeCell ref="A17:DS17"/>
    <mergeCell ref="CK19:CU19"/>
    <mergeCell ref="CV19:DE19"/>
    <mergeCell ref="DF19:DS19"/>
    <mergeCell ref="A20:D20"/>
    <mergeCell ref="E20:T20"/>
    <mergeCell ref="U20:AF20"/>
    <mergeCell ref="AG20:AT20"/>
    <mergeCell ref="AU20:CJ20"/>
    <mergeCell ref="CK20:CU20"/>
    <mergeCell ref="CV20:DE20"/>
    <mergeCell ref="A19:D19"/>
    <mergeCell ref="E19:T19"/>
    <mergeCell ref="U19:AF19"/>
    <mergeCell ref="AG19:CJ19"/>
    <mergeCell ref="DF20:DS20"/>
    <mergeCell ref="E28:T28"/>
    <mergeCell ref="E29:T29"/>
    <mergeCell ref="E30:T30"/>
    <mergeCell ref="E31:T31"/>
    <mergeCell ref="E32:T32"/>
    <mergeCell ref="A26:D26"/>
    <mergeCell ref="A27:D27"/>
    <mergeCell ref="A28:D28"/>
    <mergeCell ref="A29:D29"/>
    <mergeCell ref="A30:D30"/>
    <mergeCell ref="U31:AF31"/>
    <mergeCell ref="U32:AF32"/>
    <mergeCell ref="AG26:AT26"/>
    <mergeCell ref="AG27:AT27"/>
    <mergeCell ref="AG28:AT28"/>
    <mergeCell ref="AG29:AT29"/>
    <mergeCell ref="AG30:AT30"/>
    <mergeCell ref="AG31:AT31"/>
    <mergeCell ref="AG32:AT32"/>
    <mergeCell ref="U26:AF26"/>
    <mergeCell ref="U27:AF27"/>
    <mergeCell ref="U28:AF28"/>
    <mergeCell ref="U29:AF29"/>
    <mergeCell ref="U30:AF30"/>
    <mergeCell ref="AU31:BH31"/>
    <mergeCell ref="AU32:BH32"/>
    <mergeCell ref="BI26:BV26"/>
    <mergeCell ref="BI27:BV27"/>
    <mergeCell ref="BI28:BV28"/>
    <mergeCell ref="BI29:BV29"/>
    <mergeCell ref="BI30:BV30"/>
    <mergeCell ref="BI31:BV31"/>
    <mergeCell ref="BI32:BV32"/>
    <mergeCell ref="AU26:BH26"/>
    <mergeCell ref="AU27:BH27"/>
    <mergeCell ref="AU28:BH28"/>
    <mergeCell ref="AU29:BH29"/>
    <mergeCell ref="AU30:BH30"/>
    <mergeCell ref="CK29:CU29"/>
    <mergeCell ref="CK30:CU30"/>
    <mergeCell ref="CK31:CU31"/>
    <mergeCell ref="CK32:CU32"/>
    <mergeCell ref="BW26:CJ26"/>
    <mergeCell ref="BW27:CJ27"/>
    <mergeCell ref="BW28:CJ28"/>
    <mergeCell ref="BW29:CJ29"/>
    <mergeCell ref="BW30:CJ30"/>
    <mergeCell ref="AU39:BH39"/>
    <mergeCell ref="BI39:BV39"/>
    <mergeCell ref="BW39:CJ39"/>
    <mergeCell ref="A39:D39"/>
    <mergeCell ref="E39:T39"/>
    <mergeCell ref="CV31:DE31"/>
    <mergeCell ref="CV32:DE32"/>
    <mergeCell ref="DF26:DS26"/>
    <mergeCell ref="DF27:DS27"/>
    <mergeCell ref="DF28:DS28"/>
    <mergeCell ref="DF29:DS29"/>
    <mergeCell ref="DF30:DS30"/>
    <mergeCell ref="DF31:DS31"/>
    <mergeCell ref="DF32:DS32"/>
    <mergeCell ref="CV26:DE26"/>
    <mergeCell ref="CV27:DE27"/>
    <mergeCell ref="CV28:DE28"/>
    <mergeCell ref="CV29:DE29"/>
    <mergeCell ref="CV30:DE30"/>
    <mergeCell ref="BW31:CJ31"/>
    <mergeCell ref="BW32:CJ32"/>
    <mergeCell ref="CK26:CU26"/>
    <mergeCell ref="CK27:CU27"/>
    <mergeCell ref="CK28:CU28"/>
    <mergeCell ref="DF40:DS40"/>
    <mergeCell ref="A40:D40"/>
    <mergeCell ref="E40:T40"/>
    <mergeCell ref="U40:AF40"/>
    <mergeCell ref="AG40:AT40"/>
    <mergeCell ref="AU40:BH40"/>
    <mergeCell ref="BI40:BV40"/>
    <mergeCell ref="BW40:CJ40"/>
    <mergeCell ref="CK40:CU40"/>
    <mergeCell ref="CV40:DE40"/>
  </mergeCells>
  <pageMargins left="0.7" right="0.7" top="0.75" bottom="0.75" header="0.3" footer="0.3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57"/>
  <sheetViews>
    <sheetView topLeftCell="A22" workbookViewId="0">
      <selection activeCell="A55" sqref="A55:CB57"/>
    </sheetView>
  </sheetViews>
  <sheetFormatPr defaultRowHeight="15"/>
  <cols>
    <col min="1" max="93" width="1.42578125" style="1" customWidth="1"/>
    <col min="94" max="94" width="12.5703125" style="1" bestFit="1" customWidth="1"/>
    <col min="95" max="95" width="15.28515625" customWidth="1"/>
  </cols>
  <sheetData>
    <row r="1" spans="1:94" ht="15.75">
      <c r="A1" s="84" t="s">
        <v>46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</row>
    <row r="2" spans="1:94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</row>
    <row r="3" spans="1:94">
      <c r="A3" s="87" t="s">
        <v>5</v>
      </c>
      <c r="B3" s="88"/>
      <c r="C3" s="88"/>
      <c r="D3" s="89"/>
      <c r="E3" s="87" t="s">
        <v>47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9"/>
      <c r="AJ3" s="87" t="s">
        <v>48</v>
      </c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9"/>
      <c r="AX3" s="87" t="s">
        <v>49</v>
      </c>
      <c r="AY3" s="88"/>
      <c r="AZ3" s="88"/>
      <c r="BA3" s="88"/>
      <c r="BB3" s="88"/>
      <c r="BC3" s="88"/>
      <c r="BD3" s="88"/>
      <c r="BE3" s="88"/>
      <c r="BF3" s="89"/>
      <c r="BG3" s="87" t="s">
        <v>49</v>
      </c>
      <c r="BH3" s="88"/>
      <c r="BI3" s="88"/>
      <c r="BJ3" s="88"/>
      <c r="BK3" s="88"/>
      <c r="BL3" s="88"/>
      <c r="BM3" s="88"/>
      <c r="BN3" s="88"/>
      <c r="BO3" s="89"/>
      <c r="BP3" s="87" t="s">
        <v>50</v>
      </c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9"/>
    </row>
    <row r="4" spans="1:94">
      <c r="A4" s="90" t="s">
        <v>6</v>
      </c>
      <c r="B4" s="91"/>
      <c r="C4" s="91"/>
      <c r="D4" s="92"/>
      <c r="E4" s="90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2"/>
      <c r="AJ4" s="90" t="s">
        <v>51</v>
      </c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2"/>
      <c r="AX4" s="90" t="s">
        <v>52</v>
      </c>
      <c r="AY4" s="91"/>
      <c r="AZ4" s="91"/>
      <c r="BA4" s="91"/>
      <c r="BB4" s="91"/>
      <c r="BC4" s="91"/>
      <c r="BD4" s="91"/>
      <c r="BE4" s="91"/>
      <c r="BF4" s="92"/>
      <c r="BG4" s="90" t="s">
        <v>53</v>
      </c>
      <c r="BH4" s="91"/>
      <c r="BI4" s="91"/>
      <c r="BJ4" s="91"/>
      <c r="BK4" s="91"/>
      <c r="BL4" s="91"/>
      <c r="BM4" s="91"/>
      <c r="BN4" s="91"/>
      <c r="BO4" s="92"/>
      <c r="BP4" s="90" t="s">
        <v>54</v>
      </c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2"/>
    </row>
    <row r="5" spans="1:94">
      <c r="A5" s="90"/>
      <c r="B5" s="91"/>
      <c r="C5" s="91"/>
      <c r="D5" s="92"/>
      <c r="E5" s="90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2"/>
      <c r="AJ5" s="90" t="s">
        <v>55</v>
      </c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2"/>
      <c r="AX5" s="90" t="s">
        <v>56</v>
      </c>
      <c r="AY5" s="91"/>
      <c r="AZ5" s="91"/>
      <c r="BA5" s="91"/>
      <c r="BB5" s="91"/>
      <c r="BC5" s="91"/>
      <c r="BD5" s="91"/>
      <c r="BE5" s="91"/>
      <c r="BF5" s="92"/>
      <c r="BG5" s="90"/>
      <c r="BH5" s="91"/>
      <c r="BI5" s="91"/>
      <c r="BJ5" s="91"/>
      <c r="BK5" s="91"/>
      <c r="BL5" s="91"/>
      <c r="BM5" s="91"/>
      <c r="BN5" s="91"/>
      <c r="BO5" s="92"/>
      <c r="BP5" s="90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2"/>
    </row>
    <row r="6" spans="1:94">
      <c r="A6" s="134"/>
      <c r="B6" s="135"/>
      <c r="C6" s="135"/>
      <c r="D6" s="136"/>
      <c r="E6" s="134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6"/>
      <c r="AJ6" s="134" t="s">
        <v>57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6"/>
      <c r="AX6" s="134"/>
      <c r="AY6" s="135"/>
      <c r="AZ6" s="135"/>
      <c r="BA6" s="135"/>
      <c r="BB6" s="135"/>
      <c r="BC6" s="135"/>
      <c r="BD6" s="135"/>
      <c r="BE6" s="135"/>
      <c r="BF6" s="136"/>
      <c r="BG6" s="134"/>
      <c r="BH6" s="135"/>
      <c r="BI6" s="135"/>
      <c r="BJ6" s="135"/>
      <c r="BK6" s="135"/>
      <c r="BL6" s="135"/>
      <c r="BM6" s="135"/>
      <c r="BN6" s="135"/>
      <c r="BO6" s="136"/>
      <c r="BP6" s="134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6"/>
    </row>
    <row r="7" spans="1:94">
      <c r="A7" s="134">
        <v>1</v>
      </c>
      <c r="B7" s="135"/>
      <c r="C7" s="135"/>
      <c r="D7" s="136"/>
      <c r="E7" s="134">
        <v>2</v>
      </c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6"/>
      <c r="AJ7" s="134">
        <v>3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6"/>
      <c r="AX7" s="134">
        <v>4</v>
      </c>
      <c r="AY7" s="135"/>
      <c r="AZ7" s="135"/>
      <c r="BA7" s="135"/>
      <c r="BB7" s="135"/>
      <c r="BC7" s="135"/>
      <c r="BD7" s="135"/>
      <c r="BE7" s="135"/>
      <c r="BF7" s="136"/>
      <c r="BG7" s="134">
        <v>5</v>
      </c>
      <c r="BH7" s="135"/>
      <c r="BI7" s="135"/>
      <c r="BJ7" s="135"/>
      <c r="BK7" s="135"/>
      <c r="BL7" s="135"/>
      <c r="BM7" s="135"/>
      <c r="BN7" s="135"/>
      <c r="BO7" s="136"/>
      <c r="BP7" s="134">
        <v>6</v>
      </c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6"/>
    </row>
    <row r="8" spans="1:94">
      <c r="A8" s="96"/>
      <c r="B8" s="97"/>
      <c r="C8" s="97"/>
      <c r="D8" s="98"/>
      <c r="E8" s="96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37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9"/>
      <c r="AX8" s="137"/>
      <c r="AY8" s="138"/>
      <c r="AZ8" s="138"/>
      <c r="BA8" s="138"/>
      <c r="BB8" s="138"/>
      <c r="BC8" s="138"/>
      <c r="BD8" s="138"/>
      <c r="BE8" s="138"/>
      <c r="BF8" s="139"/>
      <c r="BG8" s="137"/>
      <c r="BH8" s="138"/>
      <c r="BI8" s="138"/>
      <c r="BJ8" s="138"/>
      <c r="BK8" s="138"/>
      <c r="BL8" s="138"/>
      <c r="BM8" s="138"/>
      <c r="BN8" s="138"/>
      <c r="BO8" s="139"/>
      <c r="BP8" s="137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9"/>
    </row>
    <row r="9" spans="1:94">
      <c r="A9" s="96"/>
      <c r="B9" s="97"/>
      <c r="C9" s="97"/>
      <c r="D9" s="98"/>
      <c r="E9" s="96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8"/>
      <c r="AJ9" s="137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9"/>
      <c r="AX9" s="137"/>
      <c r="AY9" s="138"/>
      <c r="AZ9" s="138"/>
      <c r="BA9" s="138"/>
      <c r="BB9" s="138"/>
      <c r="BC9" s="138"/>
      <c r="BD9" s="138"/>
      <c r="BE9" s="138"/>
      <c r="BF9" s="139"/>
      <c r="BG9" s="137"/>
      <c r="BH9" s="138"/>
      <c r="BI9" s="138"/>
      <c r="BJ9" s="138"/>
      <c r="BK9" s="138"/>
      <c r="BL9" s="138"/>
      <c r="BM9" s="138"/>
      <c r="BN9" s="138"/>
      <c r="BO9" s="139"/>
      <c r="BP9" s="137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9"/>
    </row>
    <row r="10" spans="1:94">
      <c r="A10" s="96"/>
      <c r="B10" s="97"/>
      <c r="C10" s="97"/>
      <c r="D10" s="98"/>
      <c r="E10" s="114" t="s">
        <v>40</v>
      </c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6"/>
      <c r="AJ10" s="60" t="s">
        <v>1</v>
      </c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2"/>
      <c r="AX10" s="60" t="s">
        <v>1</v>
      </c>
      <c r="AY10" s="61"/>
      <c r="AZ10" s="61"/>
      <c r="BA10" s="61"/>
      <c r="BB10" s="61"/>
      <c r="BC10" s="61"/>
      <c r="BD10" s="61"/>
      <c r="BE10" s="61"/>
      <c r="BF10" s="62"/>
      <c r="BG10" s="60" t="s">
        <v>1</v>
      </c>
      <c r="BH10" s="61"/>
      <c r="BI10" s="61"/>
      <c r="BJ10" s="61"/>
      <c r="BK10" s="61"/>
      <c r="BL10" s="61"/>
      <c r="BM10" s="61"/>
      <c r="BN10" s="61"/>
      <c r="BO10" s="62"/>
      <c r="BP10" s="137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9"/>
    </row>
    <row r="11" spans="1:94" ht="15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</row>
    <row r="12" spans="1:94" ht="15.75">
      <c r="A12" s="84" t="s">
        <v>58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</row>
    <row r="13" spans="1:94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</row>
    <row r="14" spans="1:94">
      <c r="A14" s="87" t="s">
        <v>5</v>
      </c>
      <c r="B14" s="88"/>
      <c r="C14" s="88"/>
      <c r="D14" s="89"/>
      <c r="E14" s="87" t="s">
        <v>47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9"/>
      <c r="AJ14" s="87" t="s">
        <v>59</v>
      </c>
      <c r="AK14" s="88"/>
      <c r="AL14" s="88"/>
      <c r="AM14" s="88"/>
      <c r="AN14" s="88"/>
      <c r="AO14" s="88"/>
      <c r="AP14" s="88"/>
      <c r="AQ14" s="88"/>
      <c r="AR14" s="88"/>
      <c r="AS14" s="88"/>
      <c r="AT14" s="89"/>
      <c r="AU14" s="87" t="s">
        <v>49</v>
      </c>
      <c r="AV14" s="88"/>
      <c r="AW14" s="88"/>
      <c r="AX14" s="88"/>
      <c r="AY14" s="88"/>
      <c r="AZ14" s="88"/>
      <c r="BA14" s="88"/>
      <c r="BB14" s="88"/>
      <c r="BC14" s="88"/>
      <c r="BD14" s="89"/>
      <c r="BE14" s="87" t="s">
        <v>60</v>
      </c>
      <c r="BF14" s="88"/>
      <c r="BG14" s="88"/>
      <c r="BH14" s="88"/>
      <c r="BI14" s="88"/>
      <c r="BJ14" s="88"/>
      <c r="BK14" s="88"/>
      <c r="BL14" s="88"/>
      <c r="BM14" s="88"/>
      <c r="BN14" s="88"/>
      <c r="BO14" s="89"/>
      <c r="BP14" s="87" t="s">
        <v>50</v>
      </c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9"/>
    </row>
    <row r="15" spans="1:94">
      <c r="A15" s="90" t="s">
        <v>6</v>
      </c>
      <c r="B15" s="91"/>
      <c r="C15" s="91"/>
      <c r="D15" s="92"/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2"/>
      <c r="AJ15" s="90" t="s">
        <v>52</v>
      </c>
      <c r="AK15" s="91"/>
      <c r="AL15" s="91"/>
      <c r="AM15" s="91"/>
      <c r="AN15" s="91"/>
      <c r="AO15" s="91"/>
      <c r="AP15" s="91"/>
      <c r="AQ15" s="91"/>
      <c r="AR15" s="91"/>
      <c r="AS15" s="91"/>
      <c r="AT15" s="92"/>
      <c r="AU15" s="90" t="s">
        <v>61</v>
      </c>
      <c r="AV15" s="91"/>
      <c r="AW15" s="91"/>
      <c r="AX15" s="91"/>
      <c r="AY15" s="91"/>
      <c r="AZ15" s="91"/>
      <c r="BA15" s="91"/>
      <c r="BB15" s="91"/>
      <c r="BC15" s="91"/>
      <c r="BD15" s="92"/>
      <c r="BE15" s="90" t="s">
        <v>62</v>
      </c>
      <c r="BF15" s="91"/>
      <c r="BG15" s="91"/>
      <c r="BH15" s="91"/>
      <c r="BI15" s="91"/>
      <c r="BJ15" s="91"/>
      <c r="BK15" s="91"/>
      <c r="BL15" s="91"/>
      <c r="BM15" s="91"/>
      <c r="BN15" s="91"/>
      <c r="BO15" s="92"/>
      <c r="BP15" s="90" t="s">
        <v>54</v>
      </c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2"/>
    </row>
    <row r="16" spans="1:94">
      <c r="A16" s="90"/>
      <c r="B16" s="91"/>
      <c r="C16" s="91"/>
      <c r="D16" s="92"/>
      <c r="E16" s="90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2"/>
      <c r="AJ16" s="90" t="s">
        <v>63</v>
      </c>
      <c r="AK16" s="91"/>
      <c r="AL16" s="91"/>
      <c r="AM16" s="91"/>
      <c r="AN16" s="91"/>
      <c r="AO16" s="91"/>
      <c r="AP16" s="91"/>
      <c r="AQ16" s="91"/>
      <c r="AR16" s="91"/>
      <c r="AS16" s="91"/>
      <c r="AT16" s="92"/>
      <c r="AU16" s="90" t="s">
        <v>64</v>
      </c>
      <c r="AV16" s="91"/>
      <c r="AW16" s="91"/>
      <c r="AX16" s="91"/>
      <c r="AY16" s="91"/>
      <c r="AZ16" s="91"/>
      <c r="BA16" s="91"/>
      <c r="BB16" s="91"/>
      <c r="BC16" s="91"/>
      <c r="BD16" s="92"/>
      <c r="BE16" s="90" t="s">
        <v>65</v>
      </c>
      <c r="BF16" s="91"/>
      <c r="BG16" s="91"/>
      <c r="BH16" s="91"/>
      <c r="BI16" s="91"/>
      <c r="BJ16" s="91"/>
      <c r="BK16" s="91"/>
      <c r="BL16" s="91"/>
      <c r="BM16" s="91"/>
      <c r="BN16" s="91"/>
      <c r="BO16" s="92"/>
      <c r="BP16" s="90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2"/>
    </row>
    <row r="17" spans="1:94">
      <c r="A17" s="134"/>
      <c r="B17" s="135"/>
      <c r="C17" s="135"/>
      <c r="D17" s="136"/>
      <c r="E17" s="134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6"/>
      <c r="AJ17" s="134" t="s">
        <v>66</v>
      </c>
      <c r="AK17" s="135"/>
      <c r="AL17" s="135"/>
      <c r="AM17" s="135"/>
      <c r="AN17" s="135"/>
      <c r="AO17" s="135"/>
      <c r="AP17" s="135"/>
      <c r="AQ17" s="135"/>
      <c r="AR17" s="135"/>
      <c r="AS17" s="135"/>
      <c r="AT17" s="136"/>
      <c r="AU17" s="134" t="s">
        <v>67</v>
      </c>
      <c r="AV17" s="135"/>
      <c r="AW17" s="135"/>
      <c r="AX17" s="135"/>
      <c r="AY17" s="135"/>
      <c r="AZ17" s="135"/>
      <c r="BA17" s="135"/>
      <c r="BB17" s="135"/>
      <c r="BC17" s="135"/>
      <c r="BD17" s="136"/>
      <c r="BE17" s="134" t="s">
        <v>68</v>
      </c>
      <c r="BF17" s="135"/>
      <c r="BG17" s="135"/>
      <c r="BH17" s="135"/>
      <c r="BI17" s="135"/>
      <c r="BJ17" s="135"/>
      <c r="BK17" s="135"/>
      <c r="BL17" s="135"/>
      <c r="BM17" s="135"/>
      <c r="BN17" s="135"/>
      <c r="BO17" s="136"/>
      <c r="BP17" s="134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6"/>
    </row>
    <row r="18" spans="1:94">
      <c r="A18" s="134">
        <v>1</v>
      </c>
      <c r="B18" s="135"/>
      <c r="C18" s="135"/>
      <c r="D18" s="136"/>
      <c r="E18" s="134">
        <v>2</v>
      </c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6"/>
      <c r="AJ18" s="134">
        <v>3</v>
      </c>
      <c r="AK18" s="135"/>
      <c r="AL18" s="135"/>
      <c r="AM18" s="135"/>
      <c r="AN18" s="135"/>
      <c r="AO18" s="135"/>
      <c r="AP18" s="135"/>
      <c r="AQ18" s="135"/>
      <c r="AR18" s="135"/>
      <c r="AS18" s="135"/>
      <c r="AT18" s="136"/>
      <c r="AU18" s="134">
        <v>4</v>
      </c>
      <c r="AV18" s="135"/>
      <c r="AW18" s="135"/>
      <c r="AX18" s="135"/>
      <c r="AY18" s="135"/>
      <c r="AZ18" s="135"/>
      <c r="BA18" s="135"/>
      <c r="BB18" s="135"/>
      <c r="BC18" s="135"/>
      <c r="BD18" s="136"/>
      <c r="BE18" s="134">
        <v>5</v>
      </c>
      <c r="BF18" s="135"/>
      <c r="BG18" s="135"/>
      <c r="BH18" s="135"/>
      <c r="BI18" s="135"/>
      <c r="BJ18" s="135"/>
      <c r="BK18" s="135"/>
      <c r="BL18" s="135"/>
      <c r="BM18" s="135"/>
      <c r="BN18" s="135"/>
      <c r="BO18" s="136"/>
      <c r="BP18" s="134">
        <v>6</v>
      </c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6"/>
    </row>
    <row r="19" spans="1:94">
      <c r="A19" s="96"/>
      <c r="B19" s="97"/>
      <c r="C19" s="97"/>
      <c r="D19" s="98"/>
      <c r="E19" s="96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8"/>
      <c r="AJ19" s="137"/>
      <c r="AK19" s="138"/>
      <c r="AL19" s="138"/>
      <c r="AM19" s="138"/>
      <c r="AN19" s="138"/>
      <c r="AO19" s="138"/>
      <c r="AP19" s="138"/>
      <c r="AQ19" s="138"/>
      <c r="AR19" s="138"/>
      <c r="AS19" s="138"/>
      <c r="AT19" s="139"/>
      <c r="AU19" s="137"/>
      <c r="AV19" s="138"/>
      <c r="AW19" s="138"/>
      <c r="AX19" s="138"/>
      <c r="AY19" s="138"/>
      <c r="AZ19" s="138"/>
      <c r="BA19" s="138"/>
      <c r="BB19" s="138"/>
      <c r="BC19" s="138"/>
      <c r="BD19" s="139"/>
      <c r="BE19" s="137"/>
      <c r="BF19" s="138"/>
      <c r="BG19" s="138"/>
      <c r="BH19" s="138"/>
      <c r="BI19" s="138"/>
      <c r="BJ19" s="138"/>
      <c r="BK19" s="138"/>
      <c r="BL19" s="138"/>
      <c r="BM19" s="138"/>
      <c r="BN19" s="138"/>
      <c r="BO19" s="139"/>
      <c r="BP19" s="137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9"/>
    </row>
    <row r="20" spans="1:94">
      <c r="A20" s="96"/>
      <c r="B20" s="97"/>
      <c r="C20" s="97"/>
      <c r="D20" s="98"/>
      <c r="E20" s="96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8"/>
      <c r="AJ20" s="137"/>
      <c r="AK20" s="138"/>
      <c r="AL20" s="138"/>
      <c r="AM20" s="138"/>
      <c r="AN20" s="138"/>
      <c r="AO20" s="138"/>
      <c r="AP20" s="138"/>
      <c r="AQ20" s="138"/>
      <c r="AR20" s="138"/>
      <c r="AS20" s="138"/>
      <c r="AT20" s="139"/>
      <c r="AU20" s="137"/>
      <c r="AV20" s="138"/>
      <c r="AW20" s="138"/>
      <c r="AX20" s="138"/>
      <c r="AY20" s="138"/>
      <c r="AZ20" s="138"/>
      <c r="BA20" s="138"/>
      <c r="BB20" s="138"/>
      <c r="BC20" s="138"/>
      <c r="BD20" s="139"/>
      <c r="BE20" s="137"/>
      <c r="BF20" s="138"/>
      <c r="BG20" s="138"/>
      <c r="BH20" s="138"/>
      <c r="BI20" s="138"/>
      <c r="BJ20" s="138"/>
      <c r="BK20" s="138"/>
      <c r="BL20" s="138"/>
      <c r="BM20" s="138"/>
      <c r="BN20" s="138"/>
      <c r="BO20" s="139"/>
      <c r="BP20" s="137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9"/>
    </row>
    <row r="21" spans="1:94">
      <c r="A21" s="96"/>
      <c r="B21" s="97"/>
      <c r="C21" s="97"/>
      <c r="D21" s="98"/>
      <c r="E21" s="114" t="s">
        <v>40</v>
      </c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6"/>
      <c r="AJ21" s="60" t="s">
        <v>1</v>
      </c>
      <c r="AK21" s="61"/>
      <c r="AL21" s="61"/>
      <c r="AM21" s="61"/>
      <c r="AN21" s="61"/>
      <c r="AO21" s="61"/>
      <c r="AP21" s="61"/>
      <c r="AQ21" s="61"/>
      <c r="AR21" s="61"/>
      <c r="AS21" s="61"/>
      <c r="AT21" s="62"/>
      <c r="AU21" s="60" t="s">
        <v>1</v>
      </c>
      <c r="AV21" s="61"/>
      <c r="AW21" s="61"/>
      <c r="AX21" s="61"/>
      <c r="AY21" s="61"/>
      <c r="AZ21" s="61"/>
      <c r="BA21" s="61"/>
      <c r="BB21" s="61"/>
      <c r="BC21" s="61"/>
      <c r="BD21" s="62"/>
      <c r="BE21" s="60" t="s">
        <v>1</v>
      </c>
      <c r="BF21" s="61"/>
      <c r="BG21" s="61"/>
      <c r="BH21" s="61"/>
      <c r="BI21" s="61"/>
      <c r="BJ21" s="61"/>
      <c r="BK21" s="61"/>
      <c r="BL21" s="61"/>
      <c r="BM21" s="61"/>
      <c r="BN21" s="61"/>
      <c r="BO21" s="62"/>
      <c r="BP21" s="137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9"/>
    </row>
    <row r="22" spans="1:94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</row>
    <row r="23" spans="1:94" ht="15.75">
      <c r="A23" s="84" t="s">
        <v>69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</row>
    <row r="24" spans="1:94" ht="15.75">
      <c r="A24" s="84" t="s">
        <v>70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</row>
    <row r="25" spans="1:94" ht="15.75">
      <c r="A25" s="84" t="s">
        <v>71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</row>
    <row r="26" spans="1:94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</row>
    <row r="27" spans="1:94">
      <c r="A27" s="87" t="s">
        <v>5</v>
      </c>
      <c r="B27" s="88"/>
      <c r="C27" s="88"/>
      <c r="D27" s="89"/>
      <c r="E27" s="87" t="s">
        <v>72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9"/>
      <c r="BE27" s="140" t="s">
        <v>73</v>
      </c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2"/>
      <c r="BQ27" s="87" t="s">
        <v>74</v>
      </c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9"/>
    </row>
    <row r="28" spans="1:94">
      <c r="A28" s="90" t="s">
        <v>6</v>
      </c>
      <c r="B28" s="91"/>
      <c r="C28" s="91"/>
      <c r="D28" s="92"/>
      <c r="E28" s="90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2"/>
      <c r="BE28" s="143" t="s">
        <v>75</v>
      </c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5"/>
      <c r="BQ28" s="90" t="s">
        <v>57</v>
      </c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2"/>
    </row>
    <row r="29" spans="1:94">
      <c r="A29" s="90"/>
      <c r="B29" s="91"/>
      <c r="C29" s="91"/>
      <c r="D29" s="92"/>
      <c r="E29" s="90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2"/>
      <c r="BE29" s="143" t="s">
        <v>76</v>
      </c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5"/>
      <c r="BQ29" s="90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2"/>
    </row>
    <row r="30" spans="1:94">
      <c r="A30" s="134"/>
      <c r="B30" s="135"/>
      <c r="C30" s="135"/>
      <c r="D30" s="136"/>
      <c r="E30" s="134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6"/>
      <c r="BE30" s="60" t="s">
        <v>77</v>
      </c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2"/>
      <c r="BQ30" s="134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6"/>
    </row>
    <row r="31" spans="1:94">
      <c r="A31" s="93">
        <v>1</v>
      </c>
      <c r="B31" s="94"/>
      <c r="C31" s="94"/>
      <c r="D31" s="95"/>
      <c r="E31" s="93">
        <v>2</v>
      </c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5"/>
      <c r="BE31" s="51">
        <v>3</v>
      </c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3"/>
      <c r="BQ31" s="93">
        <v>4</v>
      </c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5"/>
    </row>
    <row r="32" spans="1:94">
      <c r="A32" s="51">
        <v>1</v>
      </c>
      <c r="B32" s="52"/>
      <c r="C32" s="52"/>
      <c r="D32" s="53"/>
      <c r="E32" s="45" t="s">
        <v>78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7"/>
      <c r="BE32" s="51" t="s">
        <v>1</v>
      </c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3"/>
      <c r="BQ32" s="146">
        <f>BQ33</f>
        <v>1986459.4992000002</v>
      </c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6"/>
    </row>
    <row r="33" spans="1:80">
      <c r="A33" s="87" t="s">
        <v>7</v>
      </c>
      <c r="B33" s="88"/>
      <c r="C33" s="88"/>
      <c r="D33" s="89"/>
      <c r="E33" s="147" t="s">
        <v>2</v>
      </c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9"/>
      <c r="BE33" s="150">
        <f>Лист3!DF43</f>
        <v>9029361.3600000013</v>
      </c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2"/>
      <c r="BQ33" s="150">
        <f>BE33*22/100</f>
        <v>1986459.4992000002</v>
      </c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2"/>
    </row>
    <row r="34" spans="1:80">
      <c r="A34" s="134"/>
      <c r="B34" s="135"/>
      <c r="C34" s="135"/>
      <c r="D34" s="136"/>
      <c r="E34" s="153" t="s">
        <v>79</v>
      </c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5"/>
      <c r="BE34" s="137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9"/>
      <c r="BQ34" s="137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9"/>
    </row>
    <row r="35" spans="1:80">
      <c r="A35" s="51" t="s">
        <v>8</v>
      </c>
      <c r="B35" s="52"/>
      <c r="C35" s="52"/>
      <c r="D35" s="53"/>
      <c r="E35" s="156" t="s">
        <v>80</v>
      </c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8"/>
      <c r="BE35" s="114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6"/>
      <c r="BQ35" s="114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6"/>
    </row>
    <row r="36" spans="1:80">
      <c r="A36" s="87" t="s">
        <v>9</v>
      </c>
      <c r="B36" s="88"/>
      <c r="C36" s="88"/>
      <c r="D36" s="89"/>
      <c r="E36" s="147" t="s">
        <v>81</v>
      </c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9"/>
      <c r="BE36" s="159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2"/>
      <c r="BQ36" s="159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2"/>
    </row>
    <row r="37" spans="1:80">
      <c r="A37" s="134"/>
      <c r="B37" s="135"/>
      <c r="C37" s="135"/>
      <c r="D37" s="136"/>
      <c r="E37" s="153" t="s">
        <v>82</v>
      </c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5"/>
      <c r="BE37" s="137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9"/>
      <c r="BQ37" s="137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9"/>
    </row>
    <row r="38" spans="1:80">
      <c r="A38" s="87">
        <v>2</v>
      </c>
      <c r="B38" s="88"/>
      <c r="C38" s="88"/>
      <c r="D38" s="89"/>
      <c r="E38" s="160" t="s">
        <v>83</v>
      </c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2"/>
      <c r="BE38" s="140" t="s">
        <v>1</v>
      </c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2"/>
      <c r="BQ38" s="150">
        <f>BQ40</f>
        <v>261887.86944000004</v>
      </c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2"/>
    </row>
    <row r="39" spans="1:80">
      <c r="A39" s="134"/>
      <c r="B39" s="135"/>
      <c r="C39" s="135"/>
      <c r="D39" s="136"/>
      <c r="E39" s="96" t="s">
        <v>84</v>
      </c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8"/>
      <c r="BE39" s="60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2"/>
      <c r="BQ39" s="137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9"/>
    </row>
    <row r="40" spans="1:80">
      <c r="A40" s="87" t="s">
        <v>85</v>
      </c>
      <c r="B40" s="88"/>
      <c r="C40" s="88"/>
      <c r="D40" s="89"/>
      <c r="E40" s="147" t="s">
        <v>2</v>
      </c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9"/>
      <c r="BE40" s="150">
        <f>BE33</f>
        <v>9029361.3600000013</v>
      </c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2"/>
      <c r="BQ40" s="150">
        <f>BE40*2.9/100+36.39</f>
        <v>261887.86944000004</v>
      </c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2"/>
    </row>
    <row r="41" spans="1:80">
      <c r="A41" s="90"/>
      <c r="B41" s="91"/>
      <c r="C41" s="91"/>
      <c r="D41" s="92"/>
      <c r="E41" s="166" t="s">
        <v>86</v>
      </c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8"/>
      <c r="BE41" s="163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5"/>
      <c r="BQ41" s="163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5"/>
    </row>
    <row r="42" spans="1:80">
      <c r="A42" s="134"/>
      <c r="B42" s="135"/>
      <c r="C42" s="135"/>
      <c r="D42" s="136"/>
      <c r="E42" s="153" t="s">
        <v>87</v>
      </c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5"/>
      <c r="BE42" s="137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9"/>
      <c r="BQ42" s="137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9"/>
    </row>
    <row r="43" spans="1:80">
      <c r="A43" s="87" t="s">
        <v>88</v>
      </c>
      <c r="B43" s="88"/>
      <c r="C43" s="88"/>
      <c r="D43" s="89"/>
      <c r="E43" s="147" t="s">
        <v>89</v>
      </c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9"/>
      <c r="BE43" s="159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2"/>
      <c r="BQ43" s="159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2"/>
    </row>
    <row r="44" spans="1:80">
      <c r="A44" s="134"/>
      <c r="B44" s="135"/>
      <c r="C44" s="135"/>
      <c r="D44" s="136"/>
      <c r="E44" s="153" t="s">
        <v>90</v>
      </c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5"/>
      <c r="BE44" s="137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9"/>
      <c r="BQ44" s="137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9"/>
    </row>
    <row r="45" spans="1:80">
      <c r="A45" s="87" t="s">
        <v>91</v>
      </c>
      <c r="B45" s="88"/>
      <c r="C45" s="88"/>
      <c r="D45" s="89"/>
      <c r="E45" s="147" t="s">
        <v>92</v>
      </c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9"/>
      <c r="BE45" s="150">
        <f>BE33</f>
        <v>9029361.3600000013</v>
      </c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2"/>
      <c r="BQ45" s="150">
        <f>BE45*0.2/100</f>
        <v>18058.722720000005</v>
      </c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2"/>
    </row>
    <row r="46" spans="1:80">
      <c r="A46" s="134"/>
      <c r="B46" s="135"/>
      <c r="C46" s="135"/>
      <c r="D46" s="136"/>
      <c r="E46" s="153" t="s">
        <v>93</v>
      </c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5"/>
      <c r="BE46" s="137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9"/>
      <c r="BQ46" s="137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9"/>
    </row>
    <row r="47" spans="1:80">
      <c r="A47" s="87" t="s">
        <v>94</v>
      </c>
      <c r="B47" s="88"/>
      <c r="C47" s="88"/>
      <c r="D47" s="89"/>
      <c r="E47" s="147" t="s">
        <v>92</v>
      </c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9"/>
      <c r="BE47" s="159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2"/>
      <c r="BQ47" s="159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2"/>
    </row>
    <row r="48" spans="1:80" ht="16.5">
      <c r="A48" s="134"/>
      <c r="B48" s="135"/>
      <c r="C48" s="135"/>
      <c r="D48" s="136"/>
      <c r="E48" s="153" t="s">
        <v>95</v>
      </c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5"/>
      <c r="BE48" s="137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9"/>
      <c r="BQ48" s="137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9"/>
    </row>
    <row r="49" spans="1:95">
      <c r="A49" s="87" t="s">
        <v>96</v>
      </c>
      <c r="B49" s="88"/>
      <c r="C49" s="88"/>
      <c r="D49" s="89"/>
      <c r="E49" s="147" t="s">
        <v>92</v>
      </c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9"/>
      <c r="BE49" s="159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2"/>
      <c r="BQ49" s="159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2"/>
    </row>
    <row r="50" spans="1:95" ht="16.5">
      <c r="A50" s="134"/>
      <c r="B50" s="135"/>
      <c r="C50" s="135"/>
      <c r="D50" s="136"/>
      <c r="E50" s="153" t="s">
        <v>95</v>
      </c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5"/>
      <c r="BE50" s="137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9"/>
      <c r="BQ50" s="137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9"/>
    </row>
    <row r="51" spans="1:95">
      <c r="A51" s="87">
        <v>3</v>
      </c>
      <c r="B51" s="88"/>
      <c r="C51" s="88"/>
      <c r="D51" s="89"/>
      <c r="E51" s="160" t="s">
        <v>97</v>
      </c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2"/>
      <c r="BE51" s="150">
        <f>BE33</f>
        <v>9029361.3600000013</v>
      </c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2"/>
      <c r="BQ51" s="150">
        <f>BE51*5.1/100</f>
        <v>460497.42936000007</v>
      </c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2"/>
    </row>
    <row r="52" spans="1:95">
      <c r="A52" s="134"/>
      <c r="B52" s="135"/>
      <c r="C52" s="135"/>
      <c r="D52" s="136"/>
      <c r="E52" s="96" t="s">
        <v>98</v>
      </c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8"/>
      <c r="BE52" s="137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9"/>
      <c r="BQ52" s="137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9"/>
    </row>
    <row r="53" spans="1:95">
      <c r="A53" s="51"/>
      <c r="B53" s="52"/>
      <c r="C53" s="52"/>
      <c r="D53" s="53"/>
      <c r="E53" s="114" t="s">
        <v>40</v>
      </c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6"/>
      <c r="BE53" s="51" t="s">
        <v>1</v>
      </c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3"/>
      <c r="BQ53" s="169">
        <f>BQ33+BQ38+BQ45+BQ51</f>
        <v>2726903.5207199999</v>
      </c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1"/>
      <c r="CP53" s="14">
        <f>[2]Лист2!$S$11</f>
        <v>2726903.5199999996</v>
      </c>
      <c r="CQ53" s="13">
        <f>BQ53-CP53</f>
        <v>7.2000036016106606E-4</v>
      </c>
    </row>
    <row r="54" spans="1:9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BQ54" s="1" t="s">
        <v>181</v>
      </c>
    </row>
    <row r="55" spans="1:95">
      <c r="A55" s="172" t="s">
        <v>99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</row>
    <row r="56" spans="1:95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</row>
    <row r="57" spans="1:9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</row>
  </sheetData>
  <mergeCells count="180">
    <mergeCell ref="A53:D53"/>
    <mergeCell ref="E53:BD53"/>
    <mergeCell ref="BE53:BP53"/>
    <mergeCell ref="BQ53:CB53"/>
    <mergeCell ref="A55:CB57"/>
    <mergeCell ref="A49:D50"/>
    <mergeCell ref="E49:BD49"/>
    <mergeCell ref="BE49:BP50"/>
    <mergeCell ref="BQ49:CB50"/>
    <mergeCell ref="E50:BD50"/>
    <mergeCell ref="A51:D52"/>
    <mergeCell ref="E51:BD51"/>
    <mergeCell ref="BE51:BP52"/>
    <mergeCell ref="BQ51:CB52"/>
    <mergeCell ref="E52:BD52"/>
    <mergeCell ref="A45:D46"/>
    <mergeCell ref="E45:BD45"/>
    <mergeCell ref="BE45:BP46"/>
    <mergeCell ref="BQ45:CB46"/>
    <mergeCell ref="E46:BD46"/>
    <mergeCell ref="A47:D48"/>
    <mergeCell ref="E47:BD47"/>
    <mergeCell ref="BE47:BP48"/>
    <mergeCell ref="BQ47:CB48"/>
    <mergeCell ref="E48:BD48"/>
    <mergeCell ref="E42:BD42"/>
    <mergeCell ref="A43:D44"/>
    <mergeCell ref="E43:BD43"/>
    <mergeCell ref="BE43:BP44"/>
    <mergeCell ref="BQ43:CB44"/>
    <mergeCell ref="E44:BD44"/>
    <mergeCell ref="A38:D39"/>
    <mergeCell ref="E38:BD38"/>
    <mergeCell ref="BE38:BP39"/>
    <mergeCell ref="BQ38:CB39"/>
    <mergeCell ref="E39:BD39"/>
    <mergeCell ref="A40:D42"/>
    <mergeCell ref="E40:BD40"/>
    <mergeCell ref="BE40:BP42"/>
    <mergeCell ref="BQ40:CB42"/>
    <mergeCell ref="E41:BD41"/>
    <mergeCell ref="A35:D35"/>
    <mergeCell ref="E35:BD35"/>
    <mergeCell ref="BE35:BP35"/>
    <mergeCell ref="BQ35:CB35"/>
    <mergeCell ref="A36:D37"/>
    <mergeCell ref="E36:BD36"/>
    <mergeCell ref="BE36:BP37"/>
    <mergeCell ref="BQ36:CB37"/>
    <mergeCell ref="E37:BD37"/>
    <mergeCell ref="A32:D32"/>
    <mergeCell ref="E32:BD32"/>
    <mergeCell ref="BE32:BP32"/>
    <mergeCell ref="BQ32:CB32"/>
    <mergeCell ref="A33:D34"/>
    <mergeCell ref="E33:BD33"/>
    <mergeCell ref="BE33:BP34"/>
    <mergeCell ref="BQ33:CB34"/>
    <mergeCell ref="E34:BD34"/>
    <mergeCell ref="A30:D30"/>
    <mergeCell ref="E30:BD30"/>
    <mergeCell ref="BE30:BP30"/>
    <mergeCell ref="BQ30:CB30"/>
    <mergeCell ref="A31:D31"/>
    <mergeCell ref="E31:BD31"/>
    <mergeCell ref="BE31:BP31"/>
    <mergeCell ref="BQ31:CB31"/>
    <mergeCell ref="A28:D28"/>
    <mergeCell ref="E28:BD28"/>
    <mergeCell ref="BE28:BP28"/>
    <mergeCell ref="BQ28:CB28"/>
    <mergeCell ref="A29:D29"/>
    <mergeCell ref="E29:BD29"/>
    <mergeCell ref="BE29:BP29"/>
    <mergeCell ref="BQ29:CB29"/>
    <mergeCell ref="A23:CB23"/>
    <mergeCell ref="A24:CB24"/>
    <mergeCell ref="A25:CB25"/>
    <mergeCell ref="A27:D27"/>
    <mergeCell ref="E27:BD27"/>
    <mergeCell ref="BE27:BP27"/>
    <mergeCell ref="BQ27:CB27"/>
    <mergeCell ref="A21:D21"/>
    <mergeCell ref="E21:AI21"/>
    <mergeCell ref="AJ21:AT21"/>
    <mergeCell ref="AU21:BD21"/>
    <mergeCell ref="BE21:BO21"/>
    <mergeCell ref="BP21:CB21"/>
    <mergeCell ref="A20:D20"/>
    <mergeCell ref="E20:AI20"/>
    <mergeCell ref="AJ20:AT20"/>
    <mergeCell ref="AU20:BD20"/>
    <mergeCell ref="BE20:BO20"/>
    <mergeCell ref="BP20:CB20"/>
    <mergeCell ref="A19:D19"/>
    <mergeCell ref="E19:AI19"/>
    <mergeCell ref="AJ19:AT19"/>
    <mergeCell ref="AU19:BD19"/>
    <mergeCell ref="BE19:BO19"/>
    <mergeCell ref="BP19:CB19"/>
    <mergeCell ref="A18:D18"/>
    <mergeCell ref="E18:AI18"/>
    <mergeCell ref="AJ18:AT18"/>
    <mergeCell ref="AU18:BD18"/>
    <mergeCell ref="BE18:BO18"/>
    <mergeCell ref="BP18:CB18"/>
    <mergeCell ref="A17:D17"/>
    <mergeCell ref="E17:AI17"/>
    <mergeCell ref="AJ17:AT17"/>
    <mergeCell ref="AU17:BD17"/>
    <mergeCell ref="BE17:BO17"/>
    <mergeCell ref="BP17:CB17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2:CB12"/>
    <mergeCell ref="A14:D14"/>
    <mergeCell ref="E14:AI14"/>
    <mergeCell ref="AJ14:AT14"/>
    <mergeCell ref="AU14:BD14"/>
    <mergeCell ref="BE14:BO14"/>
    <mergeCell ref="BP14:CB14"/>
    <mergeCell ref="A10:D10"/>
    <mergeCell ref="E10:AI10"/>
    <mergeCell ref="AJ10:AW10"/>
    <mergeCell ref="AX10:BF10"/>
    <mergeCell ref="BG10:BO10"/>
    <mergeCell ref="BP10:CB10"/>
    <mergeCell ref="A9:D9"/>
    <mergeCell ref="E9:AI9"/>
    <mergeCell ref="AJ9:AW9"/>
    <mergeCell ref="AX9:BF9"/>
    <mergeCell ref="BG9:BO9"/>
    <mergeCell ref="BP9:CB9"/>
    <mergeCell ref="A8:D8"/>
    <mergeCell ref="E8:AI8"/>
    <mergeCell ref="AJ8:AW8"/>
    <mergeCell ref="AX8:BF8"/>
    <mergeCell ref="BG8:BO8"/>
    <mergeCell ref="BP8:CB8"/>
    <mergeCell ref="A7:D7"/>
    <mergeCell ref="E7:AI7"/>
    <mergeCell ref="AJ7:AW7"/>
    <mergeCell ref="AX7:BF7"/>
    <mergeCell ref="BG7:BO7"/>
    <mergeCell ref="BP7:CB7"/>
    <mergeCell ref="A6:D6"/>
    <mergeCell ref="E6:AI6"/>
    <mergeCell ref="AJ6:AW6"/>
    <mergeCell ref="AX6:BF6"/>
    <mergeCell ref="BG6:BO6"/>
    <mergeCell ref="BP6:CB6"/>
    <mergeCell ref="A1:CB1"/>
    <mergeCell ref="A3:D3"/>
    <mergeCell ref="E3:AI3"/>
    <mergeCell ref="AJ3:AW3"/>
    <mergeCell ref="AX3:BF3"/>
    <mergeCell ref="BG3:BO3"/>
    <mergeCell ref="BP3:CB3"/>
    <mergeCell ref="A5:D5"/>
    <mergeCell ref="E5:AI5"/>
    <mergeCell ref="AJ5:AW5"/>
    <mergeCell ref="AX5:BF5"/>
    <mergeCell ref="BG5:BO5"/>
    <mergeCell ref="BP5:CB5"/>
    <mergeCell ref="A4:D4"/>
    <mergeCell ref="E4:AI4"/>
    <mergeCell ref="AJ4:AW4"/>
    <mergeCell ref="AX4:BF4"/>
    <mergeCell ref="BG4:BO4"/>
    <mergeCell ref="BP4:CB4"/>
  </mergeCells>
  <pageMargins left="0.7" right="0.7" top="0.75" bottom="0.75" header="0.3" footer="0.3"/>
  <pageSetup paperSize="9" scale="7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63"/>
  <sheetViews>
    <sheetView workbookViewId="0">
      <selection activeCell="BN20" sqref="BN20:CB20"/>
    </sheetView>
  </sheetViews>
  <sheetFormatPr defaultRowHeight="15"/>
  <cols>
    <col min="1" max="17" width="1.140625" style="1" customWidth="1"/>
    <col min="18" max="18" width="1.85546875" style="1" customWidth="1"/>
    <col min="19" max="19" width="1.28515625" style="1" customWidth="1"/>
    <col min="20" max="38" width="1.140625" style="1" customWidth="1"/>
    <col min="39" max="39" width="11.28515625" style="1" customWidth="1"/>
    <col min="40" max="40" width="9.28515625" style="1" customWidth="1"/>
    <col min="41" max="79" width="1.140625" style="1" customWidth="1"/>
    <col min="80" max="80" width="10.7109375" style="1" customWidth="1"/>
    <col min="81" max="81" width="8.28515625" style="1" customWidth="1"/>
    <col min="82" max="82" width="12.7109375" style="1" customWidth="1"/>
    <col min="83" max="84" width="1.140625" style="1" customWidth="1"/>
    <col min="85" max="85" width="13.5703125" customWidth="1"/>
    <col min="86" max="86" width="13.7109375" customWidth="1"/>
    <col min="87" max="87" width="12" bestFit="1" customWidth="1"/>
    <col min="89" max="89" width="14.140625" customWidth="1"/>
  </cols>
  <sheetData>
    <row r="1" spans="1:123" ht="15.75">
      <c r="A1" s="84" t="s">
        <v>100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2"/>
      <c r="CD1" s="2"/>
      <c r="CE1" s="2"/>
      <c r="CF1" s="2"/>
    </row>
    <row r="2" spans="1:123" ht="15.75">
      <c r="A2" s="2" t="s">
        <v>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81" t="s">
        <v>101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2"/>
      <c r="CD2" s="2"/>
      <c r="CE2" s="2"/>
      <c r="CF2" s="2"/>
    </row>
    <row r="3" spans="1:123" ht="35.25" customHeight="1">
      <c r="A3" s="2" t="s">
        <v>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86" t="s">
        <v>219</v>
      </c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</row>
    <row r="4" spans="1:123" ht="6.75" customHeight="1"/>
    <row r="5" spans="1:123">
      <c r="A5" s="87" t="s">
        <v>5</v>
      </c>
      <c r="B5" s="88"/>
      <c r="C5" s="88"/>
      <c r="D5" s="89"/>
      <c r="E5" s="87" t="s">
        <v>0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9"/>
      <c r="AN5" s="87" t="s">
        <v>102</v>
      </c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9"/>
      <c r="BB5" s="87" t="s">
        <v>49</v>
      </c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9"/>
      <c r="BN5" s="87" t="s">
        <v>103</v>
      </c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9"/>
    </row>
    <row r="6" spans="1:123">
      <c r="A6" s="90" t="s">
        <v>6</v>
      </c>
      <c r="B6" s="91"/>
      <c r="C6" s="91"/>
      <c r="D6" s="92"/>
      <c r="E6" s="90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2"/>
      <c r="AN6" s="90" t="s">
        <v>104</v>
      </c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2"/>
      <c r="BB6" s="90" t="s">
        <v>61</v>
      </c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2"/>
      <c r="BN6" s="90" t="s">
        <v>105</v>
      </c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2"/>
    </row>
    <row r="7" spans="1:123">
      <c r="A7" s="90"/>
      <c r="B7" s="91"/>
      <c r="C7" s="91"/>
      <c r="D7" s="92"/>
      <c r="E7" s="90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2"/>
      <c r="AN7" s="90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2"/>
      <c r="BB7" s="90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2"/>
      <c r="BN7" s="90" t="s">
        <v>106</v>
      </c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2"/>
    </row>
    <row r="8" spans="1:123">
      <c r="A8" s="93">
        <v>1</v>
      </c>
      <c r="B8" s="94"/>
      <c r="C8" s="94"/>
      <c r="D8" s="95"/>
      <c r="E8" s="93">
        <v>2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5"/>
      <c r="AN8" s="93">
        <v>3</v>
      </c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5"/>
      <c r="BB8" s="93">
        <v>4</v>
      </c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5"/>
      <c r="BN8" s="93">
        <v>5</v>
      </c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5"/>
    </row>
    <row r="9" spans="1:123">
      <c r="A9" s="96">
        <v>1</v>
      </c>
      <c r="B9" s="97"/>
      <c r="C9" s="97"/>
      <c r="D9" s="98"/>
      <c r="E9" s="96" t="s">
        <v>182</v>
      </c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8"/>
      <c r="AN9" s="137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9"/>
      <c r="BB9" s="114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6"/>
      <c r="BN9" s="175">
        <v>93000</v>
      </c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7"/>
      <c r="CG9" s="13">
        <f>BN9+BN10</f>
        <v>124000</v>
      </c>
    </row>
    <row r="10" spans="1:123">
      <c r="A10" s="96">
        <v>2</v>
      </c>
      <c r="B10" s="97"/>
      <c r="C10" s="97"/>
      <c r="D10" s="98"/>
      <c r="E10" s="96" t="s">
        <v>183</v>
      </c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8"/>
      <c r="AN10" s="137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9"/>
      <c r="BB10" s="114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6"/>
      <c r="BN10" s="175">
        <v>31000</v>
      </c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7"/>
    </row>
    <row r="11" spans="1:123" ht="27" customHeight="1">
      <c r="A11" s="96">
        <v>3</v>
      </c>
      <c r="B11" s="97"/>
      <c r="C11" s="97"/>
      <c r="D11" s="98"/>
      <c r="E11" s="48" t="s">
        <v>222</v>
      </c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4"/>
      <c r="AN11" s="137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9"/>
      <c r="BB11" s="114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6"/>
      <c r="BN11" s="175">
        <v>62160</v>
      </c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7"/>
      <c r="CC11" s="1" t="s">
        <v>245</v>
      </c>
    </row>
    <row r="12" spans="1:123" ht="32.25" customHeight="1">
      <c r="A12" s="96">
        <v>4</v>
      </c>
      <c r="B12" s="97"/>
      <c r="C12" s="97"/>
      <c r="D12" s="98"/>
      <c r="E12" s="48" t="s">
        <v>249</v>
      </c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4"/>
      <c r="AN12" s="137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9"/>
      <c r="BB12" s="114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6"/>
      <c r="BN12" s="175">
        <v>27000</v>
      </c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7"/>
      <c r="CC12" s="1" t="s">
        <v>246</v>
      </c>
      <c r="CD12" s="1" t="s">
        <v>250</v>
      </c>
    </row>
    <row r="13" spans="1:123" ht="26.25" customHeight="1">
      <c r="A13" s="96">
        <v>5</v>
      </c>
      <c r="B13" s="97"/>
      <c r="C13" s="97"/>
      <c r="D13" s="98"/>
      <c r="E13" s="48" t="s">
        <v>251</v>
      </c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4"/>
      <c r="AN13" s="137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9"/>
      <c r="BB13" s="114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6"/>
      <c r="BN13" s="175">
        <v>53196</v>
      </c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7"/>
      <c r="CC13" s="1" t="s">
        <v>245</v>
      </c>
    </row>
    <row r="14" spans="1:123" ht="40.5" customHeight="1">
      <c r="A14" s="96">
        <v>6</v>
      </c>
      <c r="B14" s="97"/>
      <c r="C14" s="97"/>
      <c r="D14" s="98"/>
      <c r="E14" s="48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4"/>
      <c r="AN14" s="137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9"/>
      <c r="BB14" s="114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6"/>
      <c r="BN14" s="175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7"/>
      <c r="CC14" s="1" t="s">
        <v>246</v>
      </c>
      <c r="CD14" s="1" t="s">
        <v>250</v>
      </c>
    </row>
    <row r="15" spans="1:123" ht="43.5" customHeight="1">
      <c r="A15" s="96">
        <v>7</v>
      </c>
      <c r="B15" s="97"/>
      <c r="C15" s="97"/>
      <c r="D15" s="98"/>
      <c r="E15" s="254" t="s">
        <v>277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8"/>
      <c r="AN15" s="137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9"/>
      <c r="BB15" s="114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6"/>
      <c r="BN15" s="175">
        <v>18130.5</v>
      </c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7"/>
      <c r="CC15" s="1" t="s">
        <v>245</v>
      </c>
    </row>
    <row r="16" spans="1:123" ht="29.25" customHeight="1">
      <c r="A16" s="96">
        <v>8</v>
      </c>
      <c r="B16" s="97"/>
      <c r="C16" s="97"/>
      <c r="D16" s="98"/>
      <c r="E16" s="48" t="s">
        <v>258</v>
      </c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4"/>
      <c r="AN16" s="137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9"/>
      <c r="BB16" s="114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6"/>
      <c r="BN16" s="175">
        <v>26792</v>
      </c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7"/>
      <c r="CC16" s="1" t="s">
        <v>246</v>
      </c>
      <c r="CD16" s="1" t="s">
        <v>250</v>
      </c>
    </row>
    <row r="17" spans="1:87" ht="30" customHeight="1">
      <c r="A17" s="96">
        <v>9</v>
      </c>
      <c r="B17" s="97"/>
      <c r="C17" s="97"/>
      <c r="D17" s="98"/>
      <c r="E17" s="48" t="s">
        <v>259</v>
      </c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4"/>
      <c r="AN17" s="137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9"/>
      <c r="BB17" s="114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6"/>
      <c r="BN17" s="175">
        <v>62208</v>
      </c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7"/>
      <c r="CC17" s="1" t="s">
        <v>245</v>
      </c>
    </row>
    <row r="18" spans="1:87" ht="25.5" customHeight="1">
      <c r="A18" s="96">
        <v>10</v>
      </c>
      <c r="B18" s="97"/>
      <c r="C18" s="97"/>
      <c r="D18" s="98"/>
      <c r="E18" s="48" t="s">
        <v>260</v>
      </c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4"/>
      <c r="AN18" s="137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9"/>
      <c r="BB18" s="114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6"/>
      <c r="BN18" s="175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7"/>
      <c r="CC18" s="1" t="s">
        <v>246</v>
      </c>
      <c r="CD18" s="1" t="s">
        <v>250</v>
      </c>
    </row>
    <row r="19" spans="1:87" ht="37.5" customHeight="1">
      <c r="A19" s="96">
        <v>11</v>
      </c>
      <c r="B19" s="97"/>
      <c r="C19" s="97"/>
      <c r="D19" s="98"/>
      <c r="E19" s="48" t="s">
        <v>261</v>
      </c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4"/>
      <c r="AN19" s="137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9"/>
      <c r="BB19" s="114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6"/>
      <c r="BN19" s="175">
        <v>18817.3</v>
      </c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7"/>
      <c r="CC19" s="1" t="s">
        <v>245</v>
      </c>
    </row>
    <row r="20" spans="1:87">
      <c r="A20" s="96"/>
      <c r="B20" s="97"/>
      <c r="C20" s="97"/>
      <c r="D20" s="98"/>
      <c r="E20" s="114" t="s">
        <v>40</v>
      </c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6"/>
      <c r="AN20" s="60" t="s">
        <v>1</v>
      </c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2"/>
      <c r="BB20" s="51" t="s">
        <v>1</v>
      </c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3"/>
      <c r="BN20" s="182">
        <f>SUM(BN9:BN19)</f>
        <v>392303.8</v>
      </c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4"/>
      <c r="CG20" s="15">
        <f>[2]Лист2!$S$16</f>
        <v>392303.8</v>
      </c>
      <c r="CH20" s="13">
        <f>BN20-CG20</f>
        <v>0</v>
      </c>
    </row>
    <row r="21" spans="1:87" ht="2.2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</row>
    <row r="22" spans="1:87" ht="15.75">
      <c r="A22" s="84" t="s">
        <v>107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2"/>
      <c r="CD22" s="2"/>
      <c r="CE22" s="2"/>
      <c r="CF22" s="2"/>
    </row>
    <row r="23" spans="1:87" ht="4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7"/>
      <c r="CD23" s="7"/>
      <c r="CE23" s="7"/>
      <c r="CF23" s="7"/>
    </row>
    <row r="24" spans="1:87" ht="15.7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81" t="s">
        <v>108</v>
      </c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2"/>
      <c r="CD24" s="2"/>
      <c r="CE24" s="2"/>
      <c r="CF24" s="2"/>
    </row>
    <row r="25" spans="1:87" ht="6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7"/>
      <c r="CD25" s="7"/>
      <c r="CE25" s="7"/>
      <c r="CF25" s="7"/>
    </row>
    <row r="26" spans="1:87" ht="30.75" customHeight="1">
      <c r="A26" s="2" t="s">
        <v>13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86" t="s">
        <v>219</v>
      </c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2"/>
      <c r="CD26" s="2"/>
      <c r="CE26" s="2"/>
      <c r="CF26" s="2"/>
    </row>
    <row r="27" spans="1:87" ht="4.5" customHeight="1"/>
    <row r="28" spans="1:87">
      <c r="A28" s="87" t="s">
        <v>5</v>
      </c>
      <c r="B28" s="88"/>
      <c r="C28" s="88"/>
      <c r="D28" s="89"/>
      <c r="E28" s="87" t="s">
        <v>47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9"/>
      <c r="AN28" s="87" t="s">
        <v>109</v>
      </c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9"/>
      <c r="BB28" s="87" t="s">
        <v>110</v>
      </c>
      <c r="BC28" s="88"/>
      <c r="BD28" s="88"/>
      <c r="BE28" s="88"/>
      <c r="BF28" s="88"/>
      <c r="BG28" s="88"/>
      <c r="BH28" s="88"/>
      <c r="BI28" s="89"/>
      <c r="BJ28" s="87" t="s">
        <v>111</v>
      </c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9"/>
    </row>
    <row r="29" spans="1:87">
      <c r="A29" s="90" t="s">
        <v>6</v>
      </c>
      <c r="B29" s="91"/>
      <c r="C29" s="91"/>
      <c r="D29" s="92"/>
      <c r="E29" s="90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2"/>
      <c r="AN29" s="90" t="s">
        <v>112</v>
      </c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2"/>
      <c r="BB29" s="90" t="s">
        <v>113</v>
      </c>
      <c r="BC29" s="91"/>
      <c r="BD29" s="91"/>
      <c r="BE29" s="91"/>
      <c r="BF29" s="91"/>
      <c r="BG29" s="91"/>
      <c r="BH29" s="91"/>
      <c r="BI29" s="92"/>
      <c r="BJ29" s="90" t="s">
        <v>114</v>
      </c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2"/>
    </row>
    <row r="30" spans="1:87">
      <c r="A30" s="90"/>
      <c r="B30" s="91"/>
      <c r="C30" s="91"/>
      <c r="D30" s="92"/>
      <c r="E30" s="90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2"/>
      <c r="AN30" s="90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2"/>
      <c r="BB30" s="90"/>
      <c r="BC30" s="91"/>
      <c r="BD30" s="91"/>
      <c r="BE30" s="91"/>
      <c r="BF30" s="91"/>
      <c r="BG30" s="91"/>
      <c r="BH30" s="91"/>
      <c r="BI30" s="92"/>
      <c r="BJ30" s="90" t="s">
        <v>115</v>
      </c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2"/>
    </row>
    <row r="31" spans="1:87">
      <c r="A31" s="90"/>
      <c r="B31" s="91"/>
      <c r="C31" s="91"/>
      <c r="D31" s="92"/>
      <c r="E31" s="90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2"/>
      <c r="AN31" s="90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2"/>
      <c r="BB31" s="90"/>
      <c r="BC31" s="91"/>
      <c r="BD31" s="91"/>
      <c r="BE31" s="91"/>
      <c r="BF31" s="91"/>
      <c r="BG31" s="91"/>
      <c r="BH31" s="91"/>
      <c r="BI31" s="92"/>
      <c r="BJ31" s="90" t="s">
        <v>116</v>
      </c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2"/>
    </row>
    <row r="32" spans="1:87">
      <c r="A32" s="93">
        <v>1</v>
      </c>
      <c r="B32" s="94"/>
      <c r="C32" s="94"/>
      <c r="D32" s="95"/>
      <c r="E32" s="93">
        <v>2</v>
      </c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5"/>
      <c r="AN32" s="93">
        <v>3</v>
      </c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5"/>
      <c r="BB32" s="93">
        <v>4</v>
      </c>
      <c r="BC32" s="94"/>
      <c r="BD32" s="94"/>
      <c r="BE32" s="94"/>
      <c r="BF32" s="94"/>
      <c r="BG32" s="94"/>
      <c r="BH32" s="94"/>
      <c r="BI32" s="95"/>
      <c r="BJ32" s="93">
        <v>5</v>
      </c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5"/>
      <c r="CH32">
        <v>831</v>
      </c>
      <c r="CI32" s="13">
        <f>BJ37</f>
        <v>0</v>
      </c>
    </row>
    <row r="33" spans="1:123">
      <c r="A33" s="60">
        <v>1</v>
      </c>
      <c r="B33" s="61"/>
      <c r="C33" s="61"/>
      <c r="D33" s="62"/>
      <c r="E33" s="45" t="s">
        <v>168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7"/>
      <c r="AN33" s="185">
        <f>BJ33/4</f>
        <v>13605</v>
      </c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9"/>
      <c r="BB33" s="114" t="s">
        <v>171</v>
      </c>
      <c r="BC33" s="115"/>
      <c r="BD33" s="115"/>
      <c r="BE33" s="115"/>
      <c r="BF33" s="115"/>
      <c r="BG33" s="115"/>
      <c r="BH33" s="115"/>
      <c r="BI33" s="116"/>
      <c r="BJ33" s="178">
        <v>54420</v>
      </c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80"/>
      <c r="CH33">
        <v>851</v>
      </c>
      <c r="CI33" s="13">
        <f>BJ33+BJ35</f>
        <v>74348</v>
      </c>
      <c r="CJ33" s="15">
        <f>[1]Лист2!$S$20</f>
        <v>74954.8</v>
      </c>
      <c r="CK33" s="13">
        <f>CI33-CJ33</f>
        <v>-606.80000000000291</v>
      </c>
    </row>
    <row r="34" spans="1:123">
      <c r="A34" s="60">
        <v>2</v>
      </c>
      <c r="B34" s="61"/>
      <c r="C34" s="61"/>
      <c r="D34" s="62"/>
      <c r="E34" s="45" t="s">
        <v>169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7"/>
      <c r="AN34" s="185">
        <f t="shared" ref="AN34:AN35" si="0">BJ34/4</f>
        <v>1261.7874999999999</v>
      </c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9"/>
      <c r="BB34" s="114" t="s">
        <v>171</v>
      </c>
      <c r="BC34" s="115"/>
      <c r="BD34" s="115"/>
      <c r="BE34" s="115"/>
      <c r="BF34" s="115"/>
      <c r="BG34" s="115"/>
      <c r="BH34" s="115"/>
      <c r="BI34" s="116"/>
      <c r="BJ34" s="178">
        <v>5047.1499999999996</v>
      </c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80"/>
      <c r="CH34">
        <v>852</v>
      </c>
      <c r="CI34" s="13"/>
    </row>
    <row r="35" spans="1:123">
      <c r="A35" s="60">
        <v>3</v>
      </c>
      <c r="B35" s="61"/>
      <c r="C35" s="61"/>
      <c r="D35" s="62"/>
      <c r="E35" s="45" t="s">
        <v>170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7"/>
      <c r="AN35" s="185">
        <f t="shared" si="0"/>
        <v>4982</v>
      </c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9"/>
      <c r="BB35" s="114" t="s">
        <v>171</v>
      </c>
      <c r="BC35" s="115"/>
      <c r="BD35" s="115"/>
      <c r="BE35" s="115"/>
      <c r="BF35" s="115"/>
      <c r="BG35" s="115"/>
      <c r="BH35" s="115"/>
      <c r="BI35" s="116"/>
      <c r="BJ35" s="178">
        <v>19928</v>
      </c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80"/>
      <c r="CH35">
        <v>853</v>
      </c>
      <c r="CI35" s="13">
        <f>BJ34+BJ36</f>
        <v>5047.1499999999996</v>
      </c>
      <c r="CJ35" s="15">
        <f>[1]Лист2!$S$22</f>
        <v>5067.37</v>
      </c>
    </row>
    <row r="36" spans="1:123">
      <c r="A36" s="51">
        <v>4</v>
      </c>
      <c r="B36" s="52"/>
      <c r="C36" s="52"/>
      <c r="D36" s="53"/>
      <c r="E36" s="45" t="s">
        <v>220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7"/>
      <c r="AN36" s="137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9"/>
      <c r="BB36" s="114"/>
      <c r="BC36" s="115"/>
      <c r="BD36" s="115"/>
      <c r="BE36" s="115"/>
      <c r="BF36" s="115"/>
      <c r="BG36" s="115"/>
      <c r="BH36" s="115"/>
      <c r="BI36" s="116"/>
      <c r="BJ36" s="186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8"/>
    </row>
    <row r="37" spans="1:123" ht="31.5" customHeight="1">
      <c r="A37" s="51">
        <v>5</v>
      </c>
      <c r="B37" s="52"/>
      <c r="C37" s="52"/>
      <c r="D37" s="53"/>
      <c r="E37" s="48" t="s">
        <v>231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50"/>
      <c r="AN37" s="137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9"/>
      <c r="BB37" s="114"/>
      <c r="BC37" s="115"/>
      <c r="BD37" s="115"/>
      <c r="BE37" s="115"/>
      <c r="BF37" s="115"/>
      <c r="BG37" s="115"/>
      <c r="BH37" s="115"/>
      <c r="BI37" s="116"/>
      <c r="BJ37" s="178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80"/>
    </row>
    <row r="38" spans="1:123">
      <c r="A38" s="96"/>
      <c r="B38" s="97"/>
      <c r="C38" s="97"/>
      <c r="D38" s="98"/>
      <c r="E38" s="114" t="s">
        <v>40</v>
      </c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6"/>
      <c r="AN38" s="114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6"/>
      <c r="BB38" s="51" t="s">
        <v>1</v>
      </c>
      <c r="BC38" s="52"/>
      <c r="BD38" s="52"/>
      <c r="BE38" s="52"/>
      <c r="BF38" s="52"/>
      <c r="BG38" s="52"/>
      <c r="BH38" s="52"/>
      <c r="BI38" s="53"/>
      <c r="BJ38" s="190">
        <f>SUM(BJ33:BJ37)</f>
        <v>79395.149999999994</v>
      </c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2"/>
      <c r="CH38" s="15"/>
    </row>
    <row r="39" spans="1:123" ht="15.75">
      <c r="A39" s="84" t="s">
        <v>117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2"/>
      <c r="CD39" s="2"/>
      <c r="CE39" s="2"/>
      <c r="CF39" s="2"/>
    </row>
    <row r="40" spans="1:123" ht="15.75">
      <c r="A40" s="2" t="s">
        <v>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89"/>
      <c r="CA40" s="189"/>
      <c r="CB40" s="189"/>
      <c r="CC40" s="2"/>
      <c r="CD40" s="2"/>
      <c r="CE40" s="2"/>
      <c r="CF40" s="2"/>
    </row>
    <row r="41" spans="1:123" ht="34.5" customHeight="1">
      <c r="A41" s="2" t="s">
        <v>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86" t="s">
        <v>219</v>
      </c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</row>
    <row r="42" spans="1:123">
      <c r="A42" s="87" t="s">
        <v>5</v>
      </c>
      <c r="B42" s="88"/>
      <c r="C42" s="88"/>
      <c r="D42" s="89"/>
      <c r="E42" s="87" t="s">
        <v>0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9"/>
      <c r="AN42" s="87" t="s">
        <v>102</v>
      </c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9"/>
      <c r="BB42" s="87" t="s">
        <v>49</v>
      </c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9"/>
      <c r="BN42" s="87" t="s">
        <v>103</v>
      </c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9"/>
    </row>
    <row r="43" spans="1:123">
      <c r="A43" s="90" t="s">
        <v>6</v>
      </c>
      <c r="B43" s="91"/>
      <c r="C43" s="91"/>
      <c r="D43" s="92"/>
      <c r="E43" s="90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2"/>
      <c r="AN43" s="90" t="s">
        <v>104</v>
      </c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2"/>
      <c r="BB43" s="90" t="s">
        <v>61</v>
      </c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2"/>
      <c r="BN43" s="90" t="s">
        <v>105</v>
      </c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2"/>
    </row>
    <row r="44" spans="1:123">
      <c r="A44" s="90"/>
      <c r="B44" s="91"/>
      <c r="C44" s="91"/>
      <c r="D44" s="92"/>
      <c r="E44" s="90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2"/>
      <c r="AN44" s="90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2"/>
      <c r="BB44" s="90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2"/>
      <c r="BN44" s="90" t="s">
        <v>106</v>
      </c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2"/>
    </row>
    <row r="45" spans="1:123">
      <c r="A45" s="93">
        <v>1</v>
      </c>
      <c r="B45" s="94"/>
      <c r="C45" s="94"/>
      <c r="D45" s="95"/>
      <c r="E45" s="93">
        <v>2</v>
      </c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5"/>
      <c r="AN45" s="93">
        <v>3</v>
      </c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5"/>
      <c r="BB45" s="93">
        <v>4</v>
      </c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5"/>
      <c r="BN45" s="93">
        <v>5</v>
      </c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5"/>
    </row>
    <row r="46" spans="1:123">
      <c r="A46" s="96"/>
      <c r="B46" s="97"/>
      <c r="C46" s="97"/>
      <c r="D46" s="98"/>
      <c r="E46" s="96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8"/>
      <c r="AN46" s="137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9"/>
      <c r="BB46" s="114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6"/>
      <c r="BN46" s="137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9"/>
    </row>
    <row r="47" spans="1:123">
      <c r="A47" s="96"/>
      <c r="B47" s="97"/>
      <c r="C47" s="97"/>
      <c r="D47" s="98"/>
      <c r="E47" s="96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8"/>
      <c r="AN47" s="137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9"/>
      <c r="BB47" s="114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6"/>
      <c r="BN47" s="137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9"/>
    </row>
    <row r="48" spans="1:123">
      <c r="A48" s="96"/>
      <c r="B48" s="97"/>
      <c r="C48" s="97"/>
      <c r="D48" s="98"/>
      <c r="E48" s="114" t="s">
        <v>40</v>
      </c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6"/>
      <c r="AN48" s="60" t="s">
        <v>1</v>
      </c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2"/>
      <c r="BB48" s="51" t="s">
        <v>1</v>
      </c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3"/>
      <c r="BN48" s="137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9"/>
    </row>
    <row r="49" spans="1:123" ht="3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</row>
    <row r="50" spans="1:123" ht="15.75">
      <c r="A50" s="84" t="s">
        <v>118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2"/>
      <c r="CD50" s="2"/>
      <c r="CE50" s="2"/>
      <c r="CF50" s="2"/>
    </row>
    <row r="51" spans="1:123" ht="15.75">
      <c r="A51" s="84" t="s">
        <v>119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2"/>
      <c r="CD51" s="2"/>
      <c r="CE51" s="2"/>
      <c r="CF51" s="2"/>
    </row>
    <row r="52" spans="1:123" ht="5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7"/>
      <c r="CD52" s="7"/>
      <c r="CE52" s="7"/>
      <c r="CF52" s="7"/>
    </row>
    <row r="53" spans="1:123" ht="15.75">
      <c r="A53" s="2" t="s">
        <v>12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181" t="s">
        <v>4</v>
      </c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181"/>
      <c r="BR53" s="181"/>
      <c r="BS53" s="181"/>
      <c r="BT53" s="181"/>
      <c r="BU53" s="181"/>
      <c r="BV53" s="181"/>
      <c r="BW53" s="181"/>
      <c r="BX53" s="181"/>
      <c r="BY53" s="181"/>
      <c r="BZ53" s="181"/>
      <c r="CA53" s="181"/>
      <c r="CB53" s="181"/>
      <c r="CC53" s="2"/>
      <c r="CD53" s="2"/>
      <c r="CE53" s="2"/>
      <c r="CF53" s="2"/>
    </row>
    <row r="54" spans="1:123" ht="6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7"/>
      <c r="CD54" s="7"/>
      <c r="CE54" s="7"/>
      <c r="CF54" s="7"/>
    </row>
    <row r="55" spans="1:123" ht="29.25" customHeight="1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86" t="s">
        <v>219</v>
      </c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</row>
    <row r="57" spans="1:123">
      <c r="A57" s="87" t="s">
        <v>5</v>
      </c>
      <c r="B57" s="88"/>
      <c r="C57" s="88"/>
      <c r="D57" s="89"/>
      <c r="E57" s="87" t="s">
        <v>0</v>
      </c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9"/>
      <c r="AN57" s="87" t="s">
        <v>102</v>
      </c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9"/>
      <c r="BB57" s="87" t="s">
        <v>49</v>
      </c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9"/>
      <c r="BN57" s="87" t="s">
        <v>103</v>
      </c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9"/>
    </row>
    <row r="58" spans="1:123">
      <c r="A58" s="90" t="s">
        <v>6</v>
      </c>
      <c r="B58" s="91"/>
      <c r="C58" s="91"/>
      <c r="D58" s="92"/>
      <c r="E58" s="90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2"/>
      <c r="AN58" s="90" t="s">
        <v>104</v>
      </c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2"/>
      <c r="BB58" s="90" t="s">
        <v>61</v>
      </c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2"/>
      <c r="BN58" s="90" t="s">
        <v>105</v>
      </c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2"/>
    </row>
    <row r="59" spans="1:123">
      <c r="A59" s="90"/>
      <c r="B59" s="91"/>
      <c r="C59" s="91"/>
      <c r="D59" s="92"/>
      <c r="E59" s="90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2"/>
      <c r="AN59" s="90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2"/>
      <c r="BB59" s="90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2"/>
      <c r="BN59" s="90" t="s">
        <v>106</v>
      </c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2"/>
    </row>
    <row r="60" spans="1:123">
      <c r="A60" s="93">
        <v>1</v>
      </c>
      <c r="B60" s="94"/>
      <c r="C60" s="94"/>
      <c r="D60" s="95"/>
      <c r="E60" s="93">
        <v>2</v>
      </c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5"/>
      <c r="AN60" s="93">
        <v>3</v>
      </c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5"/>
      <c r="BB60" s="93">
        <v>4</v>
      </c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5"/>
      <c r="BN60" s="93">
        <v>5</v>
      </c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5"/>
    </row>
    <row r="61" spans="1:123">
      <c r="A61" s="96"/>
      <c r="B61" s="97"/>
      <c r="C61" s="97"/>
      <c r="D61" s="98"/>
      <c r="E61" s="96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8"/>
      <c r="AN61" s="137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9"/>
      <c r="BB61" s="114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6"/>
      <c r="BN61" s="137"/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9"/>
    </row>
    <row r="62" spans="1:123">
      <c r="A62" s="96"/>
      <c r="B62" s="97"/>
      <c r="C62" s="97"/>
      <c r="D62" s="98"/>
      <c r="E62" s="96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8"/>
      <c r="AN62" s="137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9"/>
      <c r="BB62" s="114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6"/>
      <c r="BN62" s="137"/>
      <c r="BO62" s="138"/>
      <c r="BP62" s="138"/>
      <c r="BQ62" s="138"/>
      <c r="BR62" s="138"/>
      <c r="BS62" s="138"/>
      <c r="BT62" s="138"/>
      <c r="BU62" s="138"/>
      <c r="BV62" s="138"/>
      <c r="BW62" s="138"/>
      <c r="BX62" s="138"/>
      <c r="BY62" s="138"/>
      <c r="BZ62" s="138"/>
      <c r="CA62" s="138"/>
      <c r="CB62" s="139"/>
    </row>
    <row r="63" spans="1:123">
      <c r="A63" s="96"/>
      <c r="B63" s="97"/>
      <c r="C63" s="97"/>
      <c r="D63" s="98"/>
      <c r="E63" s="114" t="s">
        <v>40</v>
      </c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6"/>
      <c r="AN63" s="60" t="s">
        <v>1</v>
      </c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2"/>
      <c r="BB63" s="51" t="s">
        <v>1</v>
      </c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3"/>
      <c r="BN63" s="137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9"/>
    </row>
  </sheetData>
  <mergeCells count="218">
    <mergeCell ref="A18:D18"/>
    <mergeCell ref="A19:D19"/>
    <mergeCell ref="E18:AM18"/>
    <mergeCell ref="AN18:BA18"/>
    <mergeCell ref="BB18:BM18"/>
    <mergeCell ref="BN18:CB18"/>
    <mergeCell ref="E19:AM19"/>
    <mergeCell ref="AN19:BA19"/>
    <mergeCell ref="BB19:BM19"/>
    <mergeCell ref="BN19:CB19"/>
    <mergeCell ref="A15:D15"/>
    <mergeCell ref="E15:AM15"/>
    <mergeCell ref="AN15:BA15"/>
    <mergeCell ref="BB15:BM15"/>
    <mergeCell ref="BN15:CB15"/>
    <mergeCell ref="A16:D16"/>
    <mergeCell ref="E16:AM16"/>
    <mergeCell ref="AN16:BA16"/>
    <mergeCell ref="BB16:BM16"/>
    <mergeCell ref="BN16:CB16"/>
    <mergeCell ref="A58:D58"/>
    <mergeCell ref="E58:AM58"/>
    <mergeCell ref="AN58:BA58"/>
    <mergeCell ref="BB58:BM58"/>
    <mergeCell ref="BN58:CB58"/>
    <mergeCell ref="A59:D59"/>
    <mergeCell ref="E59:AM59"/>
    <mergeCell ref="AN59:BA59"/>
    <mergeCell ref="BB59:BM59"/>
    <mergeCell ref="BN59:CB59"/>
    <mergeCell ref="A63:D63"/>
    <mergeCell ref="E63:AM63"/>
    <mergeCell ref="AN63:BA63"/>
    <mergeCell ref="BB63:BM63"/>
    <mergeCell ref="BN63:CB63"/>
    <mergeCell ref="A60:D60"/>
    <mergeCell ref="E60:AM60"/>
    <mergeCell ref="AN60:BA60"/>
    <mergeCell ref="BB60:BM60"/>
    <mergeCell ref="BN60:CB60"/>
    <mergeCell ref="A61:D61"/>
    <mergeCell ref="E61:AM61"/>
    <mergeCell ref="AN61:BA61"/>
    <mergeCell ref="BB61:BM61"/>
    <mergeCell ref="BN61:CB61"/>
    <mergeCell ref="A62:D62"/>
    <mergeCell ref="E62:AM62"/>
    <mergeCell ref="AN62:BA62"/>
    <mergeCell ref="BB62:BM62"/>
    <mergeCell ref="BN62:CB62"/>
    <mergeCell ref="AN57:BA57"/>
    <mergeCell ref="BB57:BM57"/>
    <mergeCell ref="BN57:CB57"/>
    <mergeCell ref="A47:D47"/>
    <mergeCell ref="E47:AM47"/>
    <mergeCell ref="AN47:BA47"/>
    <mergeCell ref="BB47:BM47"/>
    <mergeCell ref="BN47:CB47"/>
    <mergeCell ref="A48:D48"/>
    <mergeCell ref="E48:AM48"/>
    <mergeCell ref="AN48:BA48"/>
    <mergeCell ref="BB48:BM48"/>
    <mergeCell ref="BN48:CB48"/>
    <mergeCell ref="A50:CB50"/>
    <mergeCell ref="A51:CB51"/>
    <mergeCell ref="S53:CB53"/>
    <mergeCell ref="A57:D57"/>
    <mergeCell ref="E57:AM57"/>
    <mergeCell ref="AH55:CB55"/>
    <mergeCell ref="A45:D45"/>
    <mergeCell ref="E45:AM45"/>
    <mergeCell ref="AN45:BA45"/>
    <mergeCell ref="BB45:BM45"/>
    <mergeCell ref="BN45:CB45"/>
    <mergeCell ref="A46:D46"/>
    <mergeCell ref="E46:AM46"/>
    <mergeCell ref="AN46:BA46"/>
    <mergeCell ref="BB46:BM46"/>
    <mergeCell ref="BN46:CB46"/>
    <mergeCell ref="A43:D43"/>
    <mergeCell ref="E43:AM43"/>
    <mergeCell ref="AN43:BA43"/>
    <mergeCell ref="BB43:BM43"/>
    <mergeCell ref="BN43:CB43"/>
    <mergeCell ref="A44:D44"/>
    <mergeCell ref="E44:AM44"/>
    <mergeCell ref="AN44:BA44"/>
    <mergeCell ref="BB44:BM44"/>
    <mergeCell ref="BN44:CB44"/>
    <mergeCell ref="S40:CB40"/>
    <mergeCell ref="A42:D42"/>
    <mergeCell ref="E42:AM42"/>
    <mergeCell ref="AN42:BA42"/>
    <mergeCell ref="BB42:BM42"/>
    <mergeCell ref="BN42:CB42"/>
    <mergeCell ref="A38:D38"/>
    <mergeCell ref="E38:AM38"/>
    <mergeCell ref="AN38:BA38"/>
    <mergeCell ref="BB38:BI38"/>
    <mergeCell ref="BJ38:CB38"/>
    <mergeCell ref="A39:CB39"/>
    <mergeCell ref="AH41:CB41"/>
    <mergeCell ref="A36:D36"/>
    <mergeCell ref="E36:AM36"/>
    <mergeCell ref="AN36:BA36"/>
    <mergeCell ref="BB36:BI36"/>
    <mergeCell ref="BJ36:CB36"/>
    <mergeCell ref="A34:D34"/>
    <mergeCell ref="A35:D35"/>
    <mergeCell ref="E34:AM34"/>
    <mergeCell ref="E35:AM35"/>
    <mergeCell ref="AN34:BA34"/>
    <mergeCell ref="AN35:BA35"/>
    <mergeCell ref="BB34:BI34"/>
    <mergeCell ref="BB35:BI35"/>
    <mergeCell ref="BJ34:CB34"/>
    <mergeCell ref="BJ35:CB35"/>
    <mergeCell ref="BJ31:CB31"/>
    <mergeCell ref="A32:D32"/>
    <mergeCell ref="E32:AM32"/>
    <mergeCell ref="AN32:BA32"/>
    <mergeCell ref="BB32:BI32"/>
    <mergeCell ref="BJ32:CB32"/>
    <mergeCell ref="A33:D33"/>
    <mergeCell ref="E33:AM33"/>
    <mergeCell ref="AN33:BA33"/>
    <mergeCell ref="BB33:BI33"/>
    <mergeCell ref="BJ33:CB33"/>
    <mergeCell ref="A13:D13"/>
    <mergeCell ref="E13:AM13"/>
    <mergeCell ref="AN13:BA13"/>
    <mergeCell ref="BB13:BM13"/>
    <mergeCell ref="BN13:CB13"/>
    <mergeCell ref="A14:D14"/>
    <mergeCell ref="E14:AM14"/>
    <mergeCell ref="AN14:BA14"/>
    <mergeCell ref="BB14:BM14"/>
    <mergeCell ref="BN14:CB14"/>
    <mergeCell ref="E11:AM11"/>
    <mergeCell ref="AN11:BA11"/>
    <mergeCell ref="BB11:BM11"/>
    <mergeCell ref="BN11:CB11"/>
    <mergeCell ref="A12:D12"/>
    <mergeCell ref="E12:AM12"/>
    <mergeCell ref="AN12:BA12"/>
    <mergeCell ref="BB12:BM12"/>
    <mergeCell ref="BN12:CB12"/>
    <mergeCell ref="A1:CB1"/>
    <mergeCell ref="S2:CB2"/>
    <mergeCell ref="A5:D5"/>
    <mergeCell ref="E5:AM5"/>
    <mergeCell ref="AN5:BA5"/>
    <mergeCell ref="BB5:BM5"/>
    <mergeCell ref="BN5:CB5"/>
    <mergeCell ref="A6:D6"/>
    <mergeCell ref="E6:AM6"/>
    <mergeCell ref="AN6:BA6"/>
    <mergeCell ref="BB6:BM6"/>
    <mergeCell ref="BN6:CB6"/>
    <mergeCell ref="AH3:CB3"/>
    <mergeCell ref="A7:D7"/>
    <mergeCell ref="E7:AM7"/>
    <mergeCell ref="AN7:BA7"/>
    <mergeCell ref="BB7:BM7"/>
    <mergeCell ref="BN7:CB7"/>
    <mergeCell ref="A8:D8"/>
    <mergeCell ref="E8:AM8"/>
    <mergeCell ref="AN8:BA8"/>
    <mergeCell ref="BB8:BM8"/>
    <mergeCell ref="BN8:CB8"/>
    <mergeCell ref="A9:D9"/>
    <mergeCell ref="E9:AM9"/>
    <mergeCell ref="AN9:BA9"/>
    <mergeCell ref="BB9:BM9"/>
    <mergeCell ref="BN9:CB9"/>
    <mergeCell ref="A22:CB22"/>
    <mergeCell ref="S24:CB24"/>
    <mergeCell ref="AH26:CB26"/>
    <mergeCell ref="A28:D28"/>
    <mergeCell ref="E28:AM28"/>
    <mergeCell ref="AN28:BA28"/>
    <mergeCell ref="BB28:BI28"/>
    <mergeCell ref="BJ28:CB28"/>
    <mergeCell ref="A10:D10"/>
    <mergeCell ref="E10:AM10"/>
    <mergeCell ref="AN10:BA10"/>
    <mergeCell ref="BB10:BM10"/>
    <mergeCell ref="BN10:CB10"/>
    <mergeCell ref="A20:D20"/>
    <mergeCell ref="E20:AM20"/>
    <mergeCell ref="AN20:BA20"/>
    <mergeCell ref="BB20:BM20"/>
    <mergeCell ref="BN20:CB20"/>
    <mergeCell ref="A11:D11"/>
    <mergeCell ref="A17:D17"/>
    <mergeCell ref="E17:AM17"/>
    <mergeCell ref="AN17:BA17"/>
    <mergeCell ref="BB17:BM17"/>
    <mergeCell ref="BN17:CB17"/>
    <mergeCell ref="A37:D37"/>
    <mergeCell ref="E37:AM37"/>
    <mergeCell ref="AN37:BA37"/>
    <mergeCell ref="BB37:BI37"/>
    <mergeCell ref="BJ37:CB37"/>
    <mergeCell ref="A29:D29"/>
    <mergeCell ref="E29:AM29"/>
    <mergeCell ref="AN29:BA29"/>
    <mergeCell ref="BB29:BI29"/>
    <mergeCell ref="BJ29:CB29"/>
    <mergeCell ref="A30:D30"/>
    <mergeCell ref="E30:AM30"/>
    <mergeCell ref="AN30:BA30"/>
    <mergeCell ref="BB30:BI30"/>
    <mergeCell ref="BJ30:CB30"/>
    <mergeCell ref="A31:D31"/>
    <mergeCell ref="E31:AM31"/>
    <mergeCell ref="AN31:BA31"/>
    <mergeCell ref="BB31:BI31"/>
  </mergeCells>
  <pageMargins left="0.7" right="0.7" top="0.75" bottom="0.75" header="0.3" footer="0.3"/>
  <pageSetup paperSize="9" scale="6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S53"/>
  <sheetViews>
    <sheetView workbookViewId="0">
      <selection activeCell="BP16" sqref="BP16:CB16"/>
    </sheetView>
  </sheetViews>
  <sheetFormatPr defaultRowHeight="15"/>
  <cols>
    <col min="1" max="78" width="1.28515625" style="1" customWidth="1"/>
    <col min="79" max="79" width="1.140625" style="1" customWidth="1"/>
    <col min="80" max="80" width="3.42578125" style="1" hidden="1" customWidth="1"/>
    <col min="81" max="81" width="12.5703125" style="1" bestFit="1" customWidth="1"/>
    <col min="83" max="83" width="14.5703125" bestFit="1" customWidth="1"/>
    <col min="84" max="84" width="16.28515625" customWidth="1"/>
  </cols>
  <sheetData>
    <row r="1" spans="1:123" ht="15.75">
      <c r="A1" s="84" t="s">
        <v>120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2"/>
    </row>
    <row r="2" spans="1:12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7"/>
    </row>
    <row r="3" spans="1:123" ht="15.75">
      <c r="A3" s="2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89" t="s">
        <v>189</v>
      </c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2"/>
    </row>
    <row r="4" spans="1:12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7"/>
    </row>
    <row r="5" spans="1:123" ht="15.75" customHeight="1">
      <c r="A5" s="2" t="s">
        <v>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93" t="s">
        <v>219</v>
      </c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</row>
    <row r="6" spans="1:123" ht="15.7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2"/>
    </row>
    <row r="7" spans="1:123" ht="15.75">
      <c r="A7" s="84" t="s">
        <v>121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2"/>
    </row>
    <row r="9" spans="1:123">
      <c r="A9" s="87" t="s">
        <v>5</v>
      </c>
      <c r="B9" s="88"/>
      <c r="C9" s="88"/>
      <c r="D9" s="89"/>
      <c r="E9" s="87" t="s">
        <v>47</v>
      </c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9"/>
      <c r="AJ9" s="87" t="s">
        <v>49</v>
      </c>
      <c r="AK9" s="88"/>
      <c r="AL9" s="88"/>
      <c r="AM9" s="88"/>
      <c r="AN9" s="88"/>
      <c r="AO9" s="88"/>
      <c r="AP9" s="88"/>
      <c r="AQ9" s="88"/>
      <c r="AR9" s="88"/>
      <c r="AS9" s="88"/>
      <c r="AT9" s="89"/>
      <c r="AU9" s="87" t="s">
        <v>49</v>
      </c>
      <c r="AV9" s="88"/>
      <c r="AW9" s="88"/>
      <c r="AX9" s="88"/>
      <c r="AY9" s="88"/>
      <c r="AZ9" s="88"/>
      <c r="BA9" s="88"/>
      <c r="BB9" s="88"/>
      <c r="BC9" s="88"/>
      <c r="BD9" s="89"/>
      <c r="BE9" s="87" t="s">
        <v>122</v>
      </c>
      <c r="BF9" s="88"/>
      <c r="BG9" s="88"/>
      <c r="BH9" s="88"/>
      <c r="BI9" s="88"/>
      <c r="BJ9" s="88"/>
      <c r="BK9" s="88"/>
      <c r="BL9" s="88"/>
      <c r="BM9" s="88"/>
      <c r="BN9" s="88"/>
      <c r="BO9" s="89"/>
      <c r="BP9" s="87" t="s">
        <v>50</v>
      </c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9"/>
    </row>
    <row r="10" spans="1:123">
      <c r="A10" s="90" t="s">
        <v>6</v>
      </c>
      <c r="B10" s="91"/>
      <c r="C10" s="91"/>
      <c r="D10" s="92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2"/>
      <c r="AJ10" s="90" t="s">
        <v>123</v>
      </c>
      <c r="AK10" s="91"/>
      <c r="AL10" s="91"/>
      <c r="AM10" s="91"/>
      <c r="AN10" s="91"/>
      <c r="AO10" s="91"/>
      <c r="AP10" s="91"/>
      <c r="AQ10" s="91"/>
      <c r="AR10" s="91"/>
      <c r="AS10" s="91"/>
      <c r="AT10" s="92"/>
      <c r="AU10" s="90" t="s">
        <v>124</v>
      </c>
      <c r="AV10" s="91"/>
      <c r="AW10" s="91"/>
      <c r="AX10" s="91"/>
      <c r="AY10" s="91"/>
      <c r="AZ10" s="91"/>
      <c r="BA10" s="91"/>
      <c r="BB10" s="91"/>
      <c r="BC10" s="91"/>
      <c r="BD10" s="92"/>
      <c r="BE10" s="90" t="s">
        <v>125</v>
      </c>
      <c r="BF10" s="91"/>
      <c r="BG10" s="91"/>
      <c r="BH10" s="91"/>
      <c r="BI10" s="91"/>
      <c r="BJ10" s="91"/>
      <c r="BK10" s="91"/>
      <c r="BL10" s="91"/>
      <c r="BM10" s="91"/>
      <c r="BN10" s="91"/>
      <c r="BO10" s="92"/>
      <c r="BP10" s="90" t="s">
        <v>54</v>
      </c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2"/>
    </row>
    <row r="11" spans="1:123">
      <c r="A11" s="90"/>
      <c r="B11" s="91"/>
      <c r="C11" s="91"/>
      <c r="D11" s="92"/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0"/>
      <c r="AK11" s="91"/>
      <c r="AL11" s="91"/>
      <c r="AM11" s="91"/>
      <c r="AN11" s="91"/>
      <c r="AO11" s="91"/>
      <c r="AP11" s="91"/>
      <c r="AQ11" s="91"/>
      <c r="AR11" s="91"/>
      <c r="AS11" s="91"/>
      <c r="AT11" s="92"/>
      <c r="AU11" s="90" t="s">
        <v>126</v>
      </c>
      <c r="AV11" s="91"/>
      <c r="AW11" s="91"/>
      <c r="AX11" s="91"/>
      <c r="AY11" s="91"/>
      <c r="AZ11" s="91"/>
      <c r="BA11" s="91"/>
      <c r="BB11" s="91"/>
      <c r="BC11" s="91"/>
      <c r="BD11" s="92"/>
      <c r="BE11" s="90" t="s">
        <v>57</v>
      </c>
      <c r="BF11" s="91"/>
      <c r="BG11" s="91"/>
      <c r="BH11" s="91"/>
      <c r="BI11" s="91"/>
      <c r="BJ11" s="91"/>
      <c r="BK11" s="91"/>
      <c r="BL11" s="91"/>
      <c r="BM11" s="91"/>
      <c r="BN11" s="91"/>
      <c r="BO11" s="92"/>
      <c r="BP11" s="90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2"/>
    </row>
    <row r="12" spans="1:123">
      <c r="A12" s="134"/>
      <c r="B12" s="135"/>
      <c r="C12" s="135"/>
      <c r="D12" s="136"/>
      <c r="E12" s="134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6"/>
      <c r="AJ12" s="134"/>
      <c r="AK12" s="135"/>
      <c r="AL12" s="135"/>
      <c r="AM12" s="135"/>
      <c r="AN12" s="135"/>
      <c r="AO12" s="135"/>
      <c r="AP12" s="135"/>
      <c r="AQ12" s="135"/>
      <c r="AR12" s="135"/>
      <c r="AS12" s="135"/>
      <c r="AT12" s="136"/>
      <c r="AU12" s="134"/>
      <c r="AV12" s="135"/>
      <c r="AW12" s="135"/>
      <c r="AX12" s="135"/>
      <c r="AY12" s="135"/>
      <c r="AZ12" s="135"/>
      <c r="BA12" s="135"/>
      <c r="BB12" s="135"/>
      <c r="BC12" s="135"/>
      <c r="BD12" s="136"/>
      <c r="BE12" s="134"/>
      <c r="BF12" s="135"/>
      <c r="BG12" s="135"/>
      <c r="BH12" s="135"/>
      <c r="BI12" s="135"/>
      <c r="BJ12" s="135"/>
      <c r="BK12" s="135"/>
      <c r="BL12" s="135"/>
      <c r="BM12" s="135"/>
      <c r="BN12" s="135"/>
      <c r="BO12" s="136"/>
      <c r="BP12" s="134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6"/>
    </row>
    <row r="13" spans="1:123">
      <c r="A13" s="134">
        <v>1</v>
      </c>
      <c r="B13" s="135"/>
      <c r="C13" s="135"/>
      <c r="D13" s="136"/>
      <c r="E13" s="134">
        <v>2</v>
      </c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6"/>
      <c r="AJ13" s="134">
        <v>3</v>
      </c>
      <c r="AK13" s="135"/>
      <c r="AL13" s="135"/>
      <c r="AM13" s="135"/>
      <c r="AN13" s="135"/>
      <c r="AO13" s="135"/>
      <c r="AP13" s="135"/>
      <c r="AQ13" s="135"/>
      <c r="AR13" s="135"/>
      <c r="AS13" s="135"/>
      <c r="AT13" s="136"/>
      <c r="AU13" s="134">
        <v>4</v>
      </c>
      <c r="AV13" s="135"/>
      <c r="AW13" s="135"/>
      <c r="AX13" s="135"/>
      <c r="AY13" s="135"/>
      <c r="AZ13" s="135"/>
      <c r="BA13" s="135"/>
      <c r="BB13" s="135"/>
      <c r="BC13" s="135"/>
      <c r="BD13" s="136"/>
      <c r="BE13" s="134">
        <v>5</v>
      </c>
      <c r="BF13" s="135"/>
      <c r="BG13" s="135"/>
      <c r="BH13" s="135"/>
      <c r="BI13" s="135"/>
      <c r="BJ13" s="135"/>
      <c r="BK13" s="135"/>
      <c r="BL13" s="135"/>
      <c r="BM13" s="135"/>
      <c r="BN13" s="135"/>
      <c r="BO13" s="136"/>
      <c r="BP13" s="134">
        <v>6</v>
      </c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6"/>
    </row>
    <row r="14" spans="1:123">
      <c r="A14" s="60">
        <v>1</v>
      </c>
      <c r="B14" s="61"/>
      <c r="C14" s="61"/>
      <c r="D14" s="62"/>
      <c r="E14" s="96" t="s">
        <v>200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8"/>
      <c r="AJ14" s="60">
        <v>2</v>
      </c>
      <c r="AK14" s="61"/>
      <c r="AL14" s="61"/>
      <c r="AM14" s="61"/>
      <c r="AN14" s="61"/>
      <c r="AO14" s="61"/>
      <c r="AP14" s="61"/>
      <c r="AQ14" s="61"/>
      <c r="AR14" s="61"/>
      <c r="AS14" s="61"/>
      <c r="AT14" s="62"/>
      <c r="AU14" s="60">
        <v>12</v>
      </c>
      <c r="AV14" s="61"/>
      <c r="AW14" s="61"/>
      <c r="AX14" s="61"/>
      <c r="AY14" s="61"/>
      <c r="AZ14" s="61"/>
      <c r="BA14" s="61"/>
      <c r="BB14" s="61"/>
      <c r="BC14" s="61"/>
      <c r="BD14" s="62"/>
      <c r="BE14" s="186">
        <f>BP14/AJ14/AU14</f>
        <v>269.10583333333335</v>
      </c>
      <c r="BF14" s="187"/>
      <c r="BG14" s="187"/>
      <c r="BH14" s="187"/>
      <c r="BI14" s="187"/>
      <c r="BJ14" s="187"/>
      <c r="BK14" s="187"/>
      <c r="BL14" s="187"/>
      <c r="BM14" s="187"/>
      <c r="BN14" s="187"/>
      <c r="BO14" s="188"/>
      <c r="BP14" s="186">
        <v>6458.54</v>
      </c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8"/>
    </row>
    <row r="15" spans="1:123">
      <c r="A15" s="60">
        <v>2</v>
      </c>
      <c r="B15" s="61"/>
      <c r="C15" s="61"/>
      <c r="D15" s="62"/>
      <c r="E15" s="96" t="s">
        <v>253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8"/>
      <c r="AJ15" s="60"/>
      <c r="AK15" s="61"/>
      <c r="AL15" s="61"/>
      <c r="AM15" s="61"/>
      <c r="AN15" s="61"/>
      <c r="AO15" s="61"/>
      <c r="AP15" s="61"/>
      <c r="AQ15" s="61"/>
      <c r="AR15" s="61"/>
      <c r="AS15" s="61"/>
      <c r="AT15" s="62"/>
      <c r="AU15" s="60"/>
      <c r="AV15" s="61"/>
      <c r="AW15" s="61"/>
      <c r="AX15" s="61"/>
      <c r="AY15" s="61"/>
      <c r="AZ15" s="61"/>
      <c r="BA15" s="61"/>
      <c r="BB15" s="61"/>
      <c r="BC15" s="61"/>
      <c r="BD15" s="62"/>
      <c r="BE15" s="186"/>
      <c r="BF15" s="187"/>
      <c r="BG15" s="187"/>
      <c r="BH15" s="187"/>
      <c r="BI15" s="187"/>
      <c r="BJ15" s="187"/>
      <c r="BK15" s="187"/>
      <c r="BL15" s="187"/>
      <c r="BM15" s="187"/>
      <c r="BN15" s="187"/>
      <c r="BO15" s="188"/>
      <c r="BP15" s="186">
        <v>611.67999999999995</v>
      </c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8"/>
    </row>
    <row r="16" spans="1:123">
      <c r="A16" s="60">
        <v>3</v>
      </c>
      <c r="B16" s="61"/>
      <c r="C16" s="61"/>
      <c r="D16" s="62"/>
      <c r="E16" s="96" t="s">
        <v>201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8"/>
      <c r="AJ16" s="60">
        <v>1</v>
      </c>
      <c r="AK16" s="61"/>
      <c r="AL16" s="61"/>
      <c r="AM16" s="61"/>
      <c r="AN16" s="61"/>
      <c r="AO16" s="61"/>
      <c r="AP16" s="61"/>
      <c r="AQ16" s="61"/>
      <c r="AR16" s="61"/>
      <c r="AS16" s="61"/>
      <c r="AT16" s="62"/>
      <c r="AU16" s="60">
        <v>12</v>
      </c>
      <c r="AV16" s="61"/>
      <c r="AW16" s="61"/>
      <c r="AX16" s="61"/>
      <c r="AY16" s="61"/>
      <c r="AZ16" s="61"/>
      <c r="BA16" s="61"/>
      <c r="BB16" s="61"/>
      <c r="BC16" s="61"/>
      <c r="BD16" s="62"/>
      <c r="BE16" s="186">
        <v>1156.27</v>
      </c>
      <c r="BF16" s="187"/>
      <c r="BG16" s="187"/>
      <c r="BH16" s="187"/>
      <c r="BI16" s="187"/>
      <c r="BJ16" s="187"/>
      <c r="BK16" s="187"/>
      <c r="BL16" s="187"/>
      <c r="BM16" s="187"/>
      <c r="BN16" s="187"/>
      <c r="BO16" s="188"/>
      <c r="BP16" s="195">
        <v>13900</v>
      </c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7"/>
    </row>
    <row r="17" spans="1:81">
      <c r="A17" s="60"/>
      <c r="B17" s="61"/>
      <c r="C17" s="61"/>
      <c r="D17" s="62"/>
      <c r="E17" s="114" t="s">
        <v>40</v>
      </c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6"/>
      <c r="AJ17" s="60" t="s">
        <v>1</v>
      </c>
      <c r="AK17" s="61"/>
      <c r="AL17" s="61"/>
      <c r="AM17" s="61"/>
      <c r="AN17" s="61"/>
      <c r="AO17" s="61"/>
      <c r="AP17" s="61"/>
      <c r="AQ17" s="61"/>
      <c r="AR17" s="61"/>
      <c r="AS17" s="61"/>
      <c r="AT17" s="62"/>
      <c r="AU17" s="60" t="s">
        <v>1</v>
      </c>
      <c r="AV17" s="61"/>
      <c r="AW17" s="61"/>
      <c r="AX17" s="61"/>
      <c r="AY17" s="61"/>
      <c r="AZ17" s="61"/>
      <c r="BA17" s="61"/>
      <c r="BB17" s="61"/>
      <c r="BC17" s="61"/>
      <c r="BD17" s="62"/>
      <c r="BE17" s="60" t="s">
        <v>1</v>
      </c>
      <c r="BF17" s="61"/>
      <c r="BG17" s="61"/>
      <c r="BH17" s="61"/>
      <c r="BI17" s="61"/>
      <c r="BJ17" s="61"/>
      <c r="BK17" s="61"/>
      <c r="BL17" s="61"/>
      <c r="BM17" s="61"/>
      <c r="BN17" s="61"/>
      <c r="BO17" s="62"/>
      <c r="BP17" s="190">
        <f>SUM(BP14:BP16)</f>
        <v>20970.22</v>
      </c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2"/>
    </row>
    <row r="18" spans="1:81" ht="15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</row>
    <row r="19" spans="1:81" ht="15.75">
      <c r="A19" s="84" t="s">
        <v>127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2"/>
    </row>
    <row r="21" spans="1:81">
      <c r="A21" s="87" t="s">
        <v>5</v>
      </c>
      <c r="B21" s="88"/>
      <c r="C21" s="88"/>
      <c r="D21" s="89"/>
      <c r="E21" s="87" t="s">
        <v>47</v>
      </c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9"/>
      <c r="AN21" s="87" t="s">
        <v>49</v>
      </c>
      <c r="AO21" s="88"/>
      <c r="AP21" s="88"/>
      <c r="AQ21" s="88"/>
      <c r="AR21" s="88"/>
      <c r="AS21" s="88"/>
      <c r="AT21" s="88"/>
      <c r="AU21" s="88"/>
      <c r="AV21" s="89"/>
      <c r="AW21" s="87" t="s">
        <v>128</v>
      </c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9"/>
      <c r="BJ21" s="87" t="s">
        <v>50</v>
      </c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9"/>
    </row>
    <row r="22" spans="1:81">
      <c r="A22" s="90" t="s">
        <v>6</v>
      </c>
      <c r="B22" s="91"/>
      <c r="C22" s="91"/>
      <c r="D22" s="92"/>
      <c r="E22" s="90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2"/>
      <c r="AN22" s="90" t="s">
        <v>129</v>
      </c>
      <c r="AO22" s="91"/>
      <c r="AP22" s="91"/>
      <c r="AQ22" s="91"/>
      <c r="AR22" s="91"/>
      <c r="AS22" s="91"/>
      <c r="AT22" s="91"/>
      <c r="AU22" s="91"/>
      <c r="AV22" s="92"/>
      <c r="AW22" s="90" t="s">
        <v>130</v>
      </c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2"/>
      <c r="BJ22" s="90" t="s">
        <v>106</v>
      </c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2"/>
    </row>
    <row r="23" spans="1:81">
      <c r="A23" s="90"/>
      <c r="B23" s="91"/>
      <c r="C23" s="91"/>
      <c r="D23" s="92"/>
      <c r="E23" s="90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2"/>
      <c r="AN23" s="90" t="s">
        <v>131</v>
      </c>
      <c r="AO23" s="91"/>
      <c r="AP23" s="91"/>
      <c r="AQ23" s="91"/>
      <c r="AR23" s="91"/>
      <c r="AS23" s="91"/>
      <c r="AT23" s="91"/>
      <c r="AU23" s="91"/>
      <c r="AV23" s="92"/>
      <c r="AW23" s="90" t="s">
        <v>57</v>
      </c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2"/>
      <c r="BJ23" s="90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2"/>
    </row>
    <row r="24" spans="1:81">
      <c r="A24" s="90"/>
      <c r="B24" s="91"/>
      <c r="C24" s="91"/>
      <c r="D24" s="92"/>
      <c r="E24" s="90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2"/>
      <c r="AN24" s="90"/>
      <c r="AO24" s="91"/>
      <c r="AP24" s="91"/>
      <c r="AQ24" s="91"/>
      <c r="AR24" s="91"/>
      <c r="AS24" s="91"/>
      <c r="AT24" s="91"/>
      <c r="AU24" s="91"/>
      <c r="AV24" s="92"/>
      <c r="AW24" s="90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2"/>
      <c r="BJ24" s="90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2"/>
    </row>
    <row r="25" spans="1:81">
      <c r="A25" s="93">
        <v>1</v>
      </c>
      <c r="B25" s="94"/>
      <c r="C25" s="94"/>
      <c r="D25" s="95"/>
      <c r="E25" s="93">
        <v>2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5"/>
      <c r="AN25" s="93">
        <v>3</v>
      </c>
      <c r="AO25" s="94"/>
      <c r="AP25" s="94"/>
      <c r="AQ25" s="94"/>
      <c r="AR25" s="94"/>
      <c r="AS25" s="94"/>
      <c r="AT25" s="94"/>
      <c r="AU25" s="94"/>
      <c r="AV25" s="95"/>
      <c r="AW25" s="93">
        <v>4</v>
      </c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5"/>
      <c r="BJ25" s="93">
        <v>5</v>
      </c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5"/>
    </row>
    <row r="26" spans="1:81">
      <c r="A26" s="96"/>
      <c r="B26" s="97"/>
      <c r="C26" s="97"/>
      <c r="D26" s="98"/>
      <c r="E26" s="96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8"/>
      <c r="AN26" s="114"/>
      <c r="AO26" s="115"/>
      <c r="AP26" s="115"/>
      <c r="AQ26" s="115"/>
      <c r="AR26" s="115"/>
      <c r="AS26" s="115"/>
      <c r="AT26" s="115"/>
      <c r="AU26" s="115"/>
      <c r="AV26" s="116"/>
      <c r="AW26" s="137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9"/>
      <c r="BJ26" s="137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9"/>
    </row>
    <row r="27" spans="1:81">
      <c r="A27" s="96"/>
      <c r="B27" s="97"/>
      <c r="C27" s="97"/>
      <c r="D27" s="98"/>
      <c r="E27" s="96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8"/>
      <c r="AN27" s="114"/>
      <c r="AO27" s="115"/>
      <c r="AP27" s="115"/>
      <c r="AQ27" s="115"/>
      <c r="AR27" s="115"/>
      <c r="AS27" s="115"/>
      <c r="AT27" s="115"/>
      <c r="AU27" s="115"/>
      <c r="AV27" s="116"/>
      <c r="AW27" s="137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9"/>
      <c r="BJ27" s="137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9"/>
    </row>
    <row r="28" spans="1:81">
      <c r="A28" s="96"/>
      <c r="B28" s="97"/>
      <c r="C28" s="97"/>
      <c r="D28" s="98"/>
      <c r="E28" s="114" t="s">
        <v>40</v>
      </c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6"/>
      <c r="AN28" s="114"/>
      <c r="AO28" s="115"/>
      <c r="AP28" s="115"/>
      <c r="AQ28" s="115"/>
      <c r="AR28" s="115"/>
      <c r="AS28" s="115"/>
      <c r="AT28" s="115"/>
      <c r="AU28" s="115"/>
      <c r="AV28" s="116"/>
      <c r="AW28" s="114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6"/>
      <c r="BJ28" s="137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9"/>
    </row>
    <row r="29" spans="1:81" ht="15.7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2"/>
    </row>
    <row r="30" spans="1:81" ht="15.75">
      <c r="A30" s="84" t="s">
        <v>132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2"/>
    </row>
    <row r="32" spans="1:81">
      <c r="A32" s="87" t="s">
        <v>5</v>
      </c>
      <c r="B32" s="88"/>
      <c r="C32" s="88"/>
      <c r="D32" s="89"/>
      <c r="E32" s="87" t="s">
        <v>0</v>
      </c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9"/>
      <c r="AJ32" s="87" t="s">
        <v>60</v>
      </c>
      <c r="AK32" s="88"/>
      <c r="AL32" s="88"/>
      <c r="AM32" s="88"/>
      <c r="AN32" s="88"/>
      <c r="AO32" s="88"/>
      <c r="AP32" s="88"/>
      <c r="AQ32" s="88"/>
      <c r="AR32" s="88"/>
      <c r="AS32" s="88"/>
      <c r="AT32" s="89"/>
      <c r="AU32" s="87" t="s">
        <v>133</v>
      </c>
      <c r="AV32" s="88"/>
      <c r="AW32" s="88"/>
      <c r="AX32" s="88"/>
      <c r="AY32" s="88"/>
      <c r="AZ32" s="88"/>
      <c r="BA32" s="88"/>
      <c r="BB32" s="88"/>
      <c r="BC32" s="88"/>
      <c r="BD32" s="89"/>
      <c r="BE32" s="87" t="s">
        <v>134</v>
      </c>
      <c r="BF32" s="88"/>
      <c r="BG32" s="88"/>
      <c r="BH32" s="88"/>
      <c r="BI32" s="88"/>
      <c r="BJ32" s="88"/>
      <c r="BK32" s="88"/>
      <c r="BL32" s="88"/>
      <c r="BM32" s="88"/>
      <c r="BN32" s="88"/>
      <c r="BO32" s="89"/>
      <c r="BP32" s="87" t="s">
        <v>50</v>
      </c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9"/>
    </row>
    <row r="33" spans="1:84">
      <c r="A33" s="90" t="s">
        <v>6</v>
      </c>
      <c r="B33" s="91"/>
      <c r="C33" s="91"/>
      <c r="D33" s="92"/>
      <c r="E33" s="90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2"/>
      <c r="AJ33" s="90" t="s">
        <v>135</v>
      </c>
      <c r="AK33" s="91"/>
      <c r="AL33" s="91"/>
      <c r="AM33" s="91"/>
      <c r="AN33" s="91"/>
      <c r="AO33" s="91"/>
      <c r="AP33" s="91"/>
      <c r="AQ33" s="91"/>
      <c r="AR33" s="91"/>
      <c r="AS33" s="91"/>
      <c r="AT33" s="92"/>
      <c r="AU33" s="90" t="s">
        <v>136</v>
      </c>
      <c r="AV33" s="91"/>
      <c r="AW33" s="91"/>
      <c r="AX33" s="91"/>
      <c r="AY33" s="91"/>
      <c r="AZ33" s="91"/>
      <c r="BA33" s="91"/>
      <c r="BB33" s="91"/>
      <c r="BC33" s="91"/>
      <c r="BD33" s="92"/>
      <c r="BE33" s="90" t="s">
        <v>137</v>
      </c>
      <c r="BF33" s="91"/>
      <c r="BG33" s="91"/>
      <c r="BH33" s="91"/>
      <c r="BI33" s="91"/>
      <c r="BJ33" s="91"/>
      <c r="BK33" s="91"/>
      <c r="BL33" s="91"/>
      <c r="BM33" s="91"/>
      <c r="BN33" s="91"/>
      <c r="BO33" s="92"/>
      <c r="BP33" s="90" t="s">
        <v>138</v>
      </c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2"/>
    </row>
    <row r="34" spans="1:84">
      <c r="A34" s="90"/>
      <c r="B34" s="91"/>
      <c r="C34" s="91"/>
      <c r="D34" s="92"/>
      <c r="E34" s="90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2"/>
      <c r="AJ34" s="90" t="s">
        <v>139</v>
      </c>
      <c r="AK34" s="91"/>
      <c r="AL34" s="91"/>
      <c r="AM34" s="91"/>
      <c r="AN34" s="91"/>
      <c r="AO34" s="91"/>
      <c r="AP34" s="91"/>
      <c r="AQ34" s="91"/>
      <c r="AR34" s="91"/>
      <c r="AS34" s="91"/>
      <c r="AT34" s="92"/>
      <c r="AU34" s="90" t="s">
        <v>140</v>
      </c>
      <c r="AV34" s="91"/>
      <c r="AW34" s="91"/>
      <c r="AX34" s="91"/>
      <c r="AY34" s="91"/>
      <c r="AZ34" s="91"/>
      <c r="BA34" s="91"/>
      <c r="BB34" s="91"/>
      <c r="BC34" s="91"/>
      <c r="BD34" s="92"/>
      <c r="BE34" s="90"/>
      <c r="BF34" s="91"/>
      <c r="BG34" s="91"/>
      <c r="BH34" s="91"/>
      <c r="BI34" s="91"/>
      <c r="BJ34" s="91"/>
      <c r="BK34" s="91"/>
      <c r="BL34" s="91"/>
      <c r="BM34" s="91"/>
      <c r="BN34" s="91"/>
      <c r="BO34" s="92"/>
      <c r="BP34" s="90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2"/>
    </row>
    <row r="35" spans="1:84">
      <c r="A35" s="134"/>
      <c r="B35" s="135"/>
      <c r="C35" s="135"/>
      <c r="D35" s="136"/>
      <c r="E35" s="134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6"/>
      <c r="AJ35" s="134"/>
      <c r="AK35" s="135"/>
      <c r="AL35" s="135"/>
      <c r="AM35" s="135"/>
      <c r="AN35" s="135"/>
      <c r="AO35" s="135"/>
      <c r="AP35" s="135"/>
      <c r="AQ35" s="135"/>
      <c r="AR35" s="135"/>
      <c r="AS35" s="135"/>
      <c r="AT35" s="136"/>
      <c r="AU35" s="134"/>
      <c r="AV35" s="135"/>
      <c r="AW35" s="135"/>
      <c r="AX35" s="135"/>
      <c r="AY35" s="135"/>
      <c r="AZ35" s="135"/>
      <c r="BA35" s="135"/>
      <c r="BB35" s="135"/>
      <c r="BC35" s="135"/>
      <c r="BD35" s="136"/>
      <c r="BE35" s="134"/>
      <c r="BF35" s="135"/>
      <c r="BG35" s="135"/>
      <c r="BH35" s="135"/>
      <c r="BI35" s="135"/>
      <c r="BJ35" s="135"/>
      <c r="BK35" s="135"/>
      <c r="BL35" s="135"/>
      <c r="BM35" s="135"/>
      <c r="BN35" s="135"/>
      <c r="BO35" s="136"/>
      <c r="BP35" s="134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6"/>
    </row>
    <row r="36" spans="1:84">
      <c r="A36" s="134">
        <v>1</v>
      </c>
      <c r="B36" s="135"/>
      <c r="C36" s="135"/>
      <c r="D36" s="136"/>
      <c r="E36" s="134">
        <v>2</v>
      </c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6"/>
      <c r="AJ36" s="134">
        <v>4</v>
      </c>
      <c r="AK36" s="135"/>
      <c r="AL36" s="135"/>
      <c r="AM36" s="135"/>
      <c r="AN36" s="135"/>
      <c r="AO36" s="135"/>
      <c r="AP36" s="135"/>
      <c r="AQ36" s="135"/>
      <c r="AR36" s="135"/>
      <c r="AS36" s="135"/>
      <c r="AT36" s="136"/>
      <c r="AU36" s="134">
        <v>5</v>
      </c>
      <c r="AV36" s="135"/>
      <c r="AW36" s="135"/>
      <c r="AX36" s="135"/>
      <c r="AY36" s="135"/>
      <c r="AZ36" s="135"/>
      <c r="BA36" s="135"/>
      <c r="BB36" s="135"/>
      <c r="BC36" s="135"/>
      <c r="BD36" s="136"/>
      <c r="BE36" s="134">
        <v>6</v>
      </c>
      <c r="BF36" s="135"/>
      <c r="BG36" s="135"/>
      <c r="BH36" s="135"/>
      <c r="BI36" s="135"/>
      <c r="BJ36" s="135"/>
      <c r="BK36" s="135"/>
      <c r="BL36" s="135"/>
      <c r="BM36" s="135"/>
      <c r="BN36" s="135"/>
      <c r="BO36" s="136"/>
      <c r="BP36" s="134">
        <v>6</v>
      </c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6"/>
    </row>
    <row r="37" spans="1:84">
      <c r="A37" s="60">
        <v>1</v>
      </c>
      <c r="B37" s="61"/>
      <c r="C37" s="61"/>
      <c r="D37" s="62"/>
      <c r="E37" s="96" t="s">
        <v>172</v>
      </c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8"/>
      <c r="AJ37" s="185">
        <f>BP37/AU37</f>
        <v>190.78191046285178</v>
      </c>
      <c r="AK37" s="138"/>
      <c r="AL37" s="138"/>
      <c r="AM37" s="138"/>
      <c r="AN37" s="138"/>
      <c r="AO37" s="138"/>
      <c r="AP37" s="138"/>
      <c r="AQ37" s="138"/>
      <c r="AR37" s="138"/>
      <c r="AS37" s="138"/>
      <c r="AT37" s="139"/>
      <c r="AU37" s="137">
        <v>3481.46</v>
      </c>
      <c r="AV37" s="138"/>
      <c r="AW37" s="138"/>
      <c r="AX37" s="138"/>
      <c r="AY37" s="138"/>
      <c r="AZ37" s="138"/>
      <c r="BA37" s="138"/>
      <c r="BB37" s="138"/>
      <c r="BC37" s="138"/>
      <c r="BD37" s="139"/>
      <c r="BE37" s="137"/>
      <c r="BF37" s="138"/>
      <c r="BG37" s="138"/>
      <c r="BH37" s="138"/>
      <c r="BI37" s="138"/>
      <c r="BJ37" s="138"/>
      <c r="BK37" s="138"/>
      <c r="BL37" s="138"/>
      <c r="BM37" s="138"/>
      <c r="BN37" s="138"/>
      <c r="BO37" s="139"/>
      <c r="BP37" s="198">
        <f>635028.58+17102.25+12068.76</f>
        <v>664199.59</v>
      </c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200"/>
      <c r="CE37" s="13">
        <f>BP37+BP38+BP39</f>
        <v>990971.69</v>
      </c>
      <c r="CF37" t="s">
        <v>232</v>
      </c>
    </row>
    <row r="38" spans="1:84">
      <c r="A38" s="60">
        <v>2</v>
      </c>
      <c r="B38" s="61"/>
      <c r="C38" s="61"/>
      <c r="D38" s="62"/>
      <c r="E38" s="96" t="s">
        <v>173</v>
      </c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8"/>
      <c r="AJ38" s="185">
        <f t="shared" ref="AJ38:AJ40" si="0">BP38/AU38</f>
        <v>32940.735887096773</v>
      </c>
      <c r="AK38" s="138"/>
      <c r="AL38" s="138"/>
      <c r="AM38" s="138"/>
      <c r="AN38" s="138"/>
      <c r="AO38" s="138"/>
      <c r="AP38" s="138"/>
      <c r="AQ38" s="138"/>
      <c r="AR38" s="138"/>
      <c r="AS38" s="138"/>
      <c r="AT38" s="139"/>
      <c r="AU38" s="137">
        <v>9.92</v>
      </c>
      <c r="AV38" s="138"/>
      <c r="AW38" s="138"/>
      <c r="AX38" s="138"/>
      <c r="AY38" s="138"/>
      <c r="AZ38" s="138"/>
      <c r="BA38" s="138"/>
      <c r="BB38" s="138"/>
      <c r="BC38" s="138"/>
      <c r="BD38" s="139"/>
      <c r="BE38" s="137"/>
      <c r="BF38" s="138"/>
      <c r="BG38" s="138"/>
      <c r="BH38" s="138"/>
      <c r="BI38" s="138"/>
      <c r="BJ38" s="138"/>
      <c r="BK38" s="138"/>
      <c r="BL38" s="138"/>
      <c r="BM38" s="138"/>
      <c r="BN38" s="138"/>
      <c r="BO38" s="139"/>
      <c r="BP38" s="198">
        <f>302613.6+11039.38+13119.12</f>
        <v>326772.09999999998</v>
      </c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200"/>
    </row>
    <row r="39" spans="1:84">
      <c r="A39" s="60">
        <v>3</v>
      </c>
      <c r="B39" s="61"/>
      <c r="C39" s="61"/>
      <c r="D39" s="62"/>
      <c r="E39" s="96" t="s">
        <v>256</v>
      </c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8"/>
      <c r="AJ39" s="185"/>
      <c r="AK39" s="138"/>
      <c r="AL39" s="138"/>
      <c r="AM39" s="138"/>
      <c r="AN39" s="138"/>
      <c r="AO39" s="138"/>
      <c r="AP39" s="138"/>
      <c r="AQ39" s="138"/>
      <c r="AR39" s="138"/>
      <c r="AS39" s="138"/>
      <c r="AT39" s="139"/>
      <c r="AU39" s="137"/>
      <c r="AV39" s="138"/>
      <c r="AW39" s="138"/>
      <c r="AX39" s="138"/>
      <c r="AY39" s="138"/>
      <c r="AZ39" s="138"/>
      <c r="BA39" s="138"/>
      <c r="BB39" s="138"/>
      <c r="BC39" s="138"/>
      <c r="BD39" s="139"/>
      <c r="BE39" s="137"/>
      <c r="BF39" s="138"/>
      <c r="BG39" s="138"/>
      <c r="BH39" s="138"/>
      <c r="BI39" s="138"/>
      <c r="BJ39" s="138"/>
      <c r="BK39" s="138"/>
      <c r="BL39" s="138"/>
      <c r="BM39" s="138"/>
      <c r="BN39" s="138"/>
      <c r="BO39" s="139"/>
      <c r="BP39" s="198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200"/>
    </row>
    <row r="40" spans="1:84">
      <c r="A40" s="60">
        <v>4</v>
      </c>
      <c r="B40" s="61"/>
      <c r="C40" s="61"/>
      <c r="D40" s="62"/>
      <c r="E40" s="96" t="s">
        <v>174</v>
      </c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8"/>
      <c r="AJ40" s="185">
        <f t="shared" si="0"/>
        <v>1190.5544840887176</v>
      </c>
      <c r="AK40" s="138"/>
      <c r="AL40" s="138"/>
      <c r="AM40" s="138"/>
      <c r="AN40" s="138"/>
      <c r="AO40" s="138"/>
      <c r="AP40" s="138"/>
      <c r="AQ40" s="138"/>
      <c r="AR40" s="138"/>
      <c r="AS40" s="138"/>
      <c r="AT40" s="139"/>
      <c r="AU40" s="137">
        <v>41.48</v>
      </c>
      <c r="AV40" s="138"/>
      <c r="AW40" s="138"/>
      <c r="AX40" s="138"/>
      <c r="AY40" s="138"/>
      <c r="AZ40" s="138"/>
      <c r="BA40" s="138"/>
      <c r="BB40" s="138"/>
      <c r="BC40" s="138"/>
      <c r="BD40" s="139"/>
      <c r="BE40" s="137"/>
      <c r="BF40" s="138"/>
      <c r="BG40" s="138"/>
      <c r="BH40" s="138"/>
      <c r="BI40" s="138"/>
      <c r="BJ40" s="138"/>
      <c r="BK40" s="138"/>
      <c r="BL40" s="138"/>
      <c r="BM40" s="138"/>
      <c r="BN40" s="138"/>
      <c r="BO40" s="139"/>
      <c r="BP40" s="198">
        <f>46735.26+805.56+1843.38</f>
        <v>49384.2</v>
      </c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200"/>
      <c r="CC40" s="35">
        <f>BP40+BP41</f>
        <v>49384.2</v>
      </c>
    </row>
    <row r="41" spans="1:84">
      <c r="A41" s="60">
        <v>5</v>
      </c>
      <c r="B41" s="61"/>
      <c r="C41" s="61"/>
      <c r="D41" s="62"/>
      <c r="E41" s="96" t="s">
        <v>255</v>
      </c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8"/>
      <c r="AJ41" s="185"/>
      <c r="AK41" s="138"/>
      <c r="AL41" s="138"/>
      <c r="AM41" s="138"/>
      <c r="AN41" s="138"/>
      <c r="AO41" s="138"/>
      <c r="AP41" s="138"/>
      <c r="AQ41" s="138"/>
      <c r="AR41" s="138"/>
      <c r="AS41" s="138"/>
      <c r="AT41" s="139"/>
      <c r="AU41" s="137"/>
      <c r="AV41" s="138"/>
      <c r="AW41" s="138"/>
      <c r="AX41" s="138"/>
      <c r="AY41" s="138"/>
      <c r="AZ41" s="138"/>
      <c r="BA41" s="138"/>
      <c r="BB41" s="138"/>
      <c r="BC41" s="138"/>
      <c r="BD41" s="139"/>
      <c r="BE41" s="137"/>
      <c r="BF41" s="138"/>
      <c r="BG41" s="138"/>
      <c r="BH41" s="138"/>
      <c r="BI41" s="138"/>
      <c r="BJ41" s="138"/>
      <c r="BK41" s="138"/>
      <c r="BL41" s="138"/>
      <c r="BM41" s="138"/>
      <c r="BN41" s="138"/>
      <c r="BO41" s="139"/>
      <c r="BP41" s="198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200"/>
      <c r="CC41" s="25"/>
    </row>
    <row r="42" spans="1:84">
      <c r="A42" s="96"/>
      <c r="B42" s="97"/>
      <c r="C42" s="97"/>
      <c r="D42" s="98"/>
      <c r="E42" s="114" t="s">
        <v>40</v>
      </c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6"/>
      <c r="AJ42" s="60" t="s">
        <v>1</v>
      </c>
      <c r="AK42" s="61"/>
      <c r="AL42" s="61"/>
      <c r="AM42" s="61"/>
      <c r="AN42" s="61"/>
      <c r="AO42" s="61"/>
      <c r="AP42" s="61"/>
      <c r="AQ42" s="61"/>
      <c r="AR42" s="61"/>
      <c r="AS42" s="61"/>
      <c r="AT42" s="62"/>
      <c r="AU42" s="60" t="s">
        <v>1</v>
      </c>
      <c r="AV42" s="61"/>
      <c r="AW42" s="61"/>
      <c r="AX42" s="61"/>
      <c r="AY42" s="61"/>
      <c r="AZ42" s="61"/>
      <c r="BA42" s="61"/>
      <c r="BB42" s="61"/>
      <c r="BC42" s="61"/>
      <c r="BD42" s="62"/>
      <c r="BE42" s="60" t="s">
        <v>1</v>
      </c>
      <c r="BF42" s="61"/>
      <c r="BG42" s="61"/>
      <c r="BH42" s="61"/>
      <c r="BI42" s="61"/>
      <c r="BJ42" s="61"/>
      <c r="BK42" s="61"/>
      <c r="BL42" s="61"/>
      <c r="BM42" s="61"/>
      <c r="BN42" s="61"/>
      <c r="BO42" s="62"/>
      <c r="BP42" s="201">
        <f>SUM(BP37:BP41)</f>
        <v>1040355.8899999999</v>
      </c>
      <c r="BQ42" s="202"/>
      <c r="BR42" s="202"/>
      <c r="BS42" s="202"/>
      <c r="BT42" s="202"/>
      <c r="BU42" s="202"/>
      <c r="BV42" s="202"/>
      <c r="BW42" s="202"/>
      <c r="BX42" s="202"/>
      <c r="BY42" s="202"/>
      <c r="BZ42" s="202"/>
      <c r="CA42" s="202"/>
      <c r="CB42" s="203"/>
      <c r="CC42" s="14"/>
      <c r="CE42" s="15"/>
      <c r="CF42" s="13">
        <f>BP42-CE42</f>
        <v>1040355.8899999999</v>
      </c>
    </row>
    <row r="43" spans="1:84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</row>
    <row r="44" spans="1:84" ht="15.75">
      <c r="A44" s="84" t="s">
        <v>141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2"/>
    </row>
    <row r="46" spans="1:84">
      <c r="A46" s="87" t="s">
        <v>5</v>
      </c>
      <c r="B46" s="88"/>
      <c r="C46" s="88"/>
      <c r="D46" s="89"/>
      <c r="E46" s="87" t="s">
        <v>0</v>
      </c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9"/>
      <c r="AR46" s="87" t="s">
        <v>49</v>
      </c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9"/>
      <c r="BD46" s="87" t="s">
        <v>142</v>
      </c>
      <c r="BE46" s="88"/>
      <c r="BF46" s="88"/>
      <c r="BG46" s="88"/>
      <c r="BH46" s="88"/>
      <c r="BI46" s="88"/>
      <c r="BJ46" s="88"/>
      <c r="BK46" s="88"/>
      <c r="BL46" s="88"/>
      <c r="BM46" s="88"/>
      <c r="BN46" s="89"/>
      <c r="BO46" s="87" t="s">
        <v>122</v>
      </c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9"/>
    </row>
    <row r="47" spans="1:84">
      <c r="A47" s="90" t="s">
        <v>6</v>
      </c>
      <c r="B47" s="91"/>
      <c r="C47" s="91"/>
      <c r="D47" s="92"/>
      <c r="E47" s="90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2"/>
      <c r="AR47" s="90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2"/>
      <c r="BD47" s="90" t="s">
        <v>143</v>
      </c>
      <c r="BE47" s="91"/>
      <c r="BF47" s="91"/>
      <c r="BG47" s="91"/>
      <c r="BH47" s="91"/>
      <c r="BI47" s="91"/>
      <c r="BJ47" s="91"/>
      <c r="BK47" s="91"/>
      <c r="BL47" s="91"/>
      <c r="BM47" s="91"/>
      <c r="BN47" s="92"/>
      <c r="BO47" s="90" t="s">
        <v>144</v>
      </c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2"/>
    </row>
    <row r="48" spans="1:84">
      <c r="A48" s="90"/>
      <c r="B48" s="91"/>
      <c r="C48" s="91"/>
      <c r="D48" s="92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2"/>
      <c r="AR48" s="90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2"/>
      <c r="BD48" s="90" t="s">
        <v>145</v>
      </c>
      <c r="BE48" s="91"/>
      <c r="BF48" s="91"/>
      <c r="BG48" s="91"/>
      <c r="BH48" s="91"/>
      <c r="BI48" s="91"/>
      <c r="BJ48" s="91"/>
      <c r="BK48" s="91"/>
      <c r="BL48" s="91"/>
      <c r="BM48" s="91"/>
      <c r="BN48" s="92"/>
      <c r="BO48" s="90" t="s">
        <v>57</v>
      </c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2"/>
    </row>
    <row r="49" spans="1:81">
      <c r="A49" s="93">
        <v>1</v>
      </c>
      <c r="B49" s="94"/>
      <c r="C49" s="94"/>
      <c r="D49" s="95"/>
      <c r="E49" s="93">
        <v>2</v>
      </c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5"/>
      <c r="AR49" s="93">
        <v>4</v>
      </c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5"/>
      <c r="BD49" s="93">
        <v>5</v>
      </c>
      <c r="BE49" s="94"/>
      <c r="BF49" s="94"/>
      <c r="BG49" s="94"/>
      <c r="BH49" s="94"/>
      <c r="BI49" s="94"/>
      <c r="BJ49" s="94"/>
      <c r="BK49" s="94"/>
      <c r="BL49" s="94"/>
      <c r="BM49" s="94"/>
      <c r="BN49" s="95"/>
      <c r="BO49" s="93">
        <v>6</v>
      </c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5"/>
    </row>
    <row r="50" spans="1:81">
      <c r="A50" s="96"/>
      <c r="B50" s="97"/>
      <c r="C50" s="97"/>
      <c r="D50" s="98"/>
      <c r="E50" s="96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8"/>
      <c r="AR50" s="137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9"/>
      <c r="BD50" s="137"/>
      <c r="BE50" s="138"/>
      <c r="BF50" s="138"/>
      <c r="BG50" s="138"/>
      <c r="BH50" s="138"/>
      <c r="BI50" s="138"/>
      <c r="BJ50" s="138"/>
      <c r="BK50" s="138"/>
      <c r="BL50" s="138"/>
      <c r="BM50" s="138"/>
      <c r="BN50" s="139"/>
      <c r="BO50" s="137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9"/>
    </row>
    <row r="51" spans="1:81">
      <c r="A51" s="96"/>
      <c r="B51" s="97"/>
      <c r="C51" s="97"/>
      <c r="D51" s="98"/>
      <c r="E51" s="96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8"/>
      <c r="AR51" s="137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9"/>
      <c r="BD51" s="137"/>
      <c r="BE51" s="138"/>
      <c r="BF51" s="138"/>
      <c r="BG51" s="138"/>
      <c r="BH51" s="138"/>
      <c r="BI51" s="138"/>
      <c r="BJ51" s="138"/>
      <c r="BK51" s="138"/>
      <c r="BL51" s="138"/>
      <c r="BM51" s="138"/>
      <c r="BN51" s="139"/>
      <c r="BO51" s="137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9"/>
    </row>
    <row r="52" spans="1:81">
      <c r="A52" s="96"/>
      <c r="B52" s="97"/>
      <c r="C52" s="97"/>
      <c r="D52" s="98"/>
      <c r="E52" s="114" t="s">
        <v>40</v>
      </c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6"/>
      <c r="AR52" s="60" t="s">
        <v>1</v>
      </c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2"/>
      <c r="BD52" s="60" t="s">
        <v>1</v>
      </c>
      <c r="BE52" s="61"/>
      <c r="BF52" s="61"/>
      <c r="BG52" s="61"/>
      <c r="BH52" s="61"/>
      <c r="BI52" s="61"/>
      <c r="BJ52" s="61"/>
      <c r="BK52" s="61"/>
      <c r="BL52" s="61"/>
      <c r="BM52" s="61"/>
      <c r="BN52" s="62"/>
      <c r="BO52" s="51" t="s">
        <v>1</v>
      </c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3"/>
    </row>
    <row r="53" spans="1:81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</row>
  </sheetData>
  <mergeCells count="202">
    <mergeCell ref="A41:D41"/>
    <mergeCell ref="E41:AI41"/>
    <mergeCell ref="AJ41:AT41"/>
    <mergeCell ref="AU41:BD41"/>
    <mergeCell ref="BE41:BO41"/>
    <mergeCell ref="BP41:CB41"/>
    <mergeCell ref="A51:D51"/>
    <mergeCell ref="E51:AQ51"/>
    <mergeCell ref="AR51:BC51"/>
    <mergeCell ref="BD51:BN51"/>
    <mergeCell ref="BO51:CB51"/>
    <mergeCell ref="A47:D47"/>
    <mergeCell ref="E47:AQ47"/>
    <mergeCell ref="AR47:BC47"/>
    <mergeCell ref="BD47:BN47"/>
    <mergeCell ref="BO47:CB47"/>
    <mergeCell ref="A48:D48"/>
    <mergeCell ref="E48:AQ48"/>
    <mergeCell ref="AR48:BC48"/>
    <mergeCell ref="BD48:BN48"/>
    <mergeCell ref="BO48:CB48"/>
    <mergeCell ref="A44:CB44"/>
    <mergeCell ref="A46:D46"/>
    <mergeCell ref="E46:AQ46"/>
    <mergeCell ref="A52:D52"/>
    <mergeCell ref="E52:AQ52"/>
    <mergeCell ref="AR52:BC52"/>
    <mergeCell ref="BD52:BN52"/>
    <mergeCell ref="BO52:CB52"/>
    <mergeCell ref="A49:D49"/>
    <mergeCell ref="E49:AQ49"/>
    <mergeCell ref="AR49:BC49"/>
    <mergeCell ref="BD49:BN49"/>
    <mergeCell ref="BO49:CB49"/>
    <mergeCell ref="A50:D50"/>
    <mergeCell ref="E50:AQ50"/>
    <mergeCell ref="AR50:BC50"/>
    <mergeCell ref="BD50:BN50"/>
    <mergeCell ref="BO50:CB50"/>
    <mergeCell ref="AR46:BC46"/>
    <mergeCell ref="BD46:BN46"/>
    <mergeCell ref="BO46:CB46"/>
    <mergeCell ref="A42:D42"/>
    <mergeCell ref="E42:AI42"/>
    <mergeCell ref="AJ42:AT42"/>
    <mergeCell ref="AU42:BD42"/>
    <mergeCell ref="BE42:BO42"/>
    <mergeCell ref="BP42:CB42"/>
    <mergeCell ref="A37:D37"/>
    <mergeCell ref="E37:AI37"/>
    <mergeCell ref="AJ37:AT37"/>
    <mergeCell ref="AU37:BD37"/>
    <mergeCell ref="BE37:BO37"/>
    <mergeCell ref="BP37:CB37"/>
    <mergeCell ref="A38:D38"/>
    <mergeCell ref="A40:D40"/>
    <mergeCell ref="E38:AI38"/>
    <mergeCell ref="E40:AI40"/>
    <mergeCell ref="AJ38:AT38"/>
    <mergeCell ref="AJ40:AT40"/>
    <mergeCell ref="AU38:BD38"/>
    <mergeCell ref="AU40:BD40"/>
    <mergeCell ref="BE38:BO38"/>
    <mergeCell ref="BE40:BO40"/>
    <mergeCell ref="BP38:CB38"/>
    <mergeCell ref="BP40:CB40"/>
    <mergeCell ref="A39:D39"/>
    <mergeCell ref="E39:AI39"/>
    <mergeCell ref="AJ39:AT39"/>
    <mergeCell ref="AU39:BD39"/>
    <mergeCell ref="BE39:BO39"/>
    <mergeCell ref="BP39:CB39"/>
    <mergeCell ref="A36:D36"/>
    <mergeCell ref="E36:AI36"/>
    <mergeCell ref="AJ36:AT36"/>
    <mergeCell ref="AU36:BD36"/>
    <mergeCell ref="BE36:BO36"/>
    <mergeCell ref="BP36:CB36"/>
    <mergeCell ref="A35:D35"/>
    <mergeCell ref="E35:AI35"/>
    <mergeCell ref="AJ35:AT35"/>
    <mergeCell ref="AU35:BD35"/>
    <mergeCell ref="BE35:BO35"/>
    <mergeCell ref="BP35:CB35"/>
    <mergeCell ref="A34:D34"/>
    <mergeCell ref="E34:AI34"/>
    <mergeCell ref="AJ34:AT34"/>
    <mergeCell ref="AU34:BD34"/>
    <mergeCell ref="BE34:BO34"/>
    <mergeCell ref="BP34:CB34"/>
    <mergeCell ref="A33:D33"/>
    <mergeCell ref="E33:AI33"/>
    <mergeCell ref="AJ33:AT33"/>
    <mergeCell ref="AU33:BD33"/>
    <mergeCell ref="BE33:BO33"/>
    <mergeCell ref="BP33:CB33"/>
    <mergeCell ref="A32:D32"/>
    <mergeCell ref="E32:AI32"/>
    <mergeCell ref="AJ32:AT32"/>
    <mergeCell ref="AU32:BD32"/>
    <mergeCell ref="BE32:BO32"/>
    <mergeCell ref="BP32:CB32"/>
    <mergeCell ref="A28:D28"/>
    <mergeCell ref="E28:AM28"/>
    <mergeCell ref="AN28:AV28"/>
    <mergeCell ref="AW28:BI28"/>
    <mergeCell ref="BJ28:CB28"/>
    <mergeCell ref="A30:CB30"/>
    <mergeCell ref="A26:D26"/>
    <mergeCell ref="E26:AM26"/>
    <mergeCell ref="AN26:AV26"/>
    <mergeCell ref="AW26:BI26"/>
    <mergeCell ref="BJ26:CB26"/>
    <mergeCell ref="A27:D27"/>
    <mergeCell ref="E27:AM27"/>
    <mergeCell ref="AN27:AV27"/>
    <mergeCell ref="AW27:BI27"/>
    <mergeCell ref="BJ27:CB27"/>
    <mergeCell ref="A24:D24"/>
    <mergeCell ref="E24:AM24"/>
    <mergeCell ref="AN24:AV24"/>
    <mergeCell ref="AW24:BI24"/>
    <mergeCell ref="BJ24:CB24"/>
    <mergeCell ref="A25:D25"/>
    <mergeCell ref="E25:AM25"/>
    <mergeCell ref="AN25:AV25"/>
    <mergeCell ref="AW25:BI25"/>
    <mergeCell ref="BJ25:CB25"/>
    <mergeCell ref="A22:D22"/>
    <mergeCell ref="E22:AM22"/>
    <mergeCell ref="AN22:AV22"/>
    <mergeCell ref="AW22:BI22"/>
    <mergeCell ref="BJ22:CB22"/>
    <mergeCell ref="A23:D23"/>
    <mergeCell ref="E23:AM23"/>
    <mergeCell ref="AN23:AV23"/>
    <mergeCell ref="AW23:BI23"/>
    <mergeCell ref="BJ23:CB23"/>
    <mergeCell ref="A19:CB19"/>
    <mergeCell ref="A21:D21"/>
    <mergeCell ref="E21:AM21"/>
    <mergeCell ref="AN21:AV21"/>
    <mergeCell ref="AW21:BI21"/>
    <mergeCell ref="BJ21:CB21"/>
    <mergeCell ref="A17:D17"/>
    <mergeCell ref="E17:AI17"/>
    <mergeCell ref="AJ17:AT17"/>
    <mergeCell ref="AU17:BD17"/>
    <mergeCell ref="BE17:BO17"/>
    <mergeCell ref="BP17:CB17"/>
    <mergeCell ref="A16:D16"/>
    <mergeCell ref="E16:AI16"/>
    <mergeCell ref="AJ16:AT16"/>
    <mergeCell ref="AU16:BD16"/>
    <mergeCell ref="BE16:BO16"/>
    <mergeCell ref="BP16:CB16"/>
    <mergeCell ref="A14:D14"/>
    <mergeCell ref="E14:AI14"/>
    <mergeCell ref="AJ14:AT14"/>
    <mergeCell ref="AU14:BD14"/>
    <mergeCell ref="BE14:BO14"/>
    <mergeCell ref="BP14:CB14"/>
    <mergeCell ref="A15:D15"/>
    <mergeCell ref="E15:AI15"/>
    <mergeCell ref="AJ15:AT15"/>
    <mergeCell ref="AU15:BD15"/>
    <mergeCell ref="BE15:BO15"/>
    <mergeCell ref="BP15:CB15"/>
    <mergeCell ref="BE10:BO10"/>
    <mergeCell ref="BP10:CB10"/>
    <mergeCell ref="A13:D13"/>
    <mergeCell ref="E13:AI13"/>
    <mergeCell ref="AJ13:AT13"/>
    <mergeCell ref="AU13:BD13"/>
    <mergeCell ref="BE13:BO13"/>
    <mergeCell ref="BP13:CB13"/>
    <mergeCell ref="A12:D12"/>
    <mergeCell ref="E12:AI12"/>
    <mergeCell ref="AJ12:AT12"/>
    <mergeCell ref="AU12:BD12"/>
    <mergeCell ref="BE12:BO12"/>
    <mergeCell ref="BP12:CB12"/>
    <mergeCell ref="A11:D11"/>
    <mergeCell ref="E11:AI11"/>
    <mergeCell ref="AJ11:AT11"/>
    <mergeCell ref="AU11:BD11"/>
    <mergeCell ref="BE11:BO11"/>
    <mergeCell ref="BP11:CB11"/>
    <mergeCell ref="A10:D10"/>
    <mergeCell ref="E10:AI10"/>
    <mergeCell ref="AJ10:AT10"/>
    <mergeCell ref="AU10:BD10"/>
    <mergeCell ref="A1:CB1"/>
    <mergeCell ref="S3:CB3"/>
    <mergeCell ref="A7:CB7"/>
    <mergeCell ref="A9:D9"/>
    <mergeCell ref="E9:AI9"/>
    <mergeCell ref="AJ9:AT9"/>
    <mergeCell ref="AU9:BD9"/>
    <mergeCell ref="BE9:BO9"/>
    <mergeCell ref="BP9:CB9"/>
    <mergeCell ref="AF5:DS5"/>
  </mergeCells>
  <pageMargins left="0.7" right="0.7" top="0.75" bottom="0.75" header="0.3" footer="0.3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89"/>
  <sheetViews>
    <sheetView tabSelected="1" topLeftCell="A64" workbookViewId="0">
      <selection activeCell="CH87" sqref="CH87"/>
    </sheetView>
  </sheetViews>
  <sheetFormatPr defaultRowHeight="15"/>
  <cols>
    <col min="1" max="2" width="2.7109375" style="1" customWidth="1"/>
    <col min="3" max="3" width="0.5703125" style="1" customWidth="1"/>
    <col min="4" max="4" width="2.7109375" style="1" hidden="1" customWidth="1"/>
    <col min="5" max="38" width="1.28515625" style="1" customWidth="1"/>
    <col min="39" max="39" width="6.7109375" style="1" customWidth="1"/>
    <col min="40" max="42" width="1.85546875" style="1" customWidth="1"/>
    <col min="43" max="43" width="0.85546875" style="1" customWidth="1"/>
    <col min="44" max="45" width="0.5703125" style="1" hidden="1" customWidth="1"/>
    <col min="46" max="48" width="1.85546875" style="1" hidden="1" customWidth="1"/>
    <col min="49" max="49" width="0.85546875" style="1" hidden="1" customWidth="1"/>
    <col min="50" max="52" width="1.85546875" style="1" hidden="1" customWidth="1"/>
    <col min="53" max="53" width="0.7109375" style="1" hidden="1" customWidth="1"/>
    <col min="54" max="54" width="1.85546875" style="1" hidden="1" customWidth="1"/>
    <col min="55" max="55" width="2" style="1" hidden="1" customWidth="1"/>
    <col min="56" max="60" width="2.7109375" style="1" customWidth="1"/>
    <col min="61" max="61" width="2" style="1" customWidth="1"/>
    <col min="62" max="62" width="2.7109375" style="1" hidden="1" customWidth="1"/>
    <col min="63" max="63" width="2.42578125" style="1" hidden="1" customWidth="1"/>
    <col min="64" max="65" width="2.7109375" style="1" hidden="1" customWidth="1"/>
    <col min="66" max="73" width="2.7109375" style="1" customWidth="1"/>
    <col min="74" max="74" width="3.7109375" style="1" customWidth="1"/>
    <col min="75" max="76" width="2.7109375" style="1" hidden="1" customWidth="1"/>
    <col min="77" max="77" width="2.42578125" style="1" hidden="1" customWidth="1"/>
    <col min="78" max="80" width="2.7109375" style="1" hidden="1" customWidth="1"/>
    <col min="81" max="81" width="18.5703125" style="1" customWidth="1"/>
    <col min="82" max="82" width="15.28515625" style="1" bestFit="1" customWidth="1"/>
    <col min="83" max="83" width="20.140625" customWidth="1"/>
    <col min="85" max="85" width="14.5703125" bestFit="1" customWidth="1"/>
  </cols>
  <sheetData>
    <row r="1" spans="1:82" ht="15.75">
      <c r="A1" s="84" t="s">
        <v>146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2"/>
      <c r="CD1" s="2"/>
    </row>
    <row r="2" spans="1:82">
      <c r="A2" s="87" t="s">
        <v>5</v>
      </c>
      <c r="B2" s="88"/>
      <c r="C2" s="88"/>
      <c r="D2" s="89"/>
      <c r="E2" s="87" t="s">
        <v>47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9"/>
      <c r="AN2" s="87" t="s">
        <v>147</v>
      </c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9"/>
      <c r="BD2" s="87" t="s">
        <v>49</v>
      </c>
      <c r="BE2" s="88"/>
      <c r="BF2" s="88"/>
      <c r="BG2" s="88"/>
      <c r="BH2" s="88"/>
      <c r="BI2" s="88"/>
      <c r="BJ2" s="88"/>
      <c r="BK2" s="88"/>
      <c r="BL2" s="88"/>
      <c r="BM2" s="89"/>
      <c r="BN2" s="87" t="s">
        <v>122</v>
      </c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9"/>
    </row>
    <row r="3" spans="1:82">
      <c r="A3" s="90" t="s">
        <v>6</v>
      </c>
      <c r="B3" s="91"/>
      <c r="C3" s="91"/>
      <c r="D3" s="92"/>
      <c r="E3" s="90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2"/>
      <c r="AN3" s="90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2"/>
      <c r="BD3" s="90" t="s">
        <v>148</v>
      </c>
      <c r="BE3" s="91"/>
      <c r="BF3" s="91"/>
      <c r="BG3" s="91"/>
      <c r="BH3" s="91"/>
      <c r="BI3" s="91"/>
      <c r="BJ3" s="91"/>
      <c r="BK3" s="91"/>
      <c r="BL3" s="91"/>
      <c r="BM3" s="92"/>
      <c r="BN3" s="90" t="s">
        <v>149</v>
      </c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2"/>
    </row>
    <row r="4" spans="1:82">
      <c r="A4" s="134"/>
      <c r="B4" s="135"/>
      <c r="C4" s="135"/>
      <c r="D4" s="136"/>
      <c r="E4" s="134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6"/>
      <c r="AN4" s="134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6"/>
      <c r="BD4" s="134" t="s">
        <v>150</v>
      </c>
      <c r="BE4" s="135"/>
      <c r="BF4" s="135"/>
      <c r="BG4" s="135"/>
      <c r="BH4" s="135"/>
      <c r="BI4" s="135"/>
      <c r="BJ4" s="135"/>
      <c r="BK4" s="135"/>
      <c r="BL4" s="135"/>
      <c r="BM4" s="136"/>
      <c r="BN4" s="134" t="s">
        <v>57</v>
      </c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6"/>
    </row>
    <row r="5" spans="1:82">
      <c r="A5" s="93">
        <v>1</v>
      </c>
      <c r="B5" s="94"/>
      <c r="C5" s="94"/>
      <c r="D5" s="95"/>
      <c r="E5" s="93">
        <v>2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5"/>
      <c r="AN5" s="93">
        <v>3</v>
      </c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5"/>
      <c r="BD5" s="93">
        <v>4</v>
      </c>
      <c r="BE5" s="94"/>
      <c r="BF5" s="94"/>
      <c r="BG5" s="94"/>
      <c r="BH5" s="94"/>
      <c r="BI5" s="94"/>
      <c r="BJ5" s="94"/>
      <c r="BK5" s="94"/>
      <c r="BL5" s="94"/>
      <c r="BM5" s="95"/>
      <c r="BN5" s="93">
        <v>5</v>
      </c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5"/>
    </row>
    <row r="6" spans="1:82">
      <c r="A6" s="51">
        <v>1</v>
      </c>
      <c r="B6" s="52"/>
      <c r="C6" s="52"/>
      <c r="D6" s="53"/>
      <c r="E6" s="45" t="s">
        <v>202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7"/>
      <c r="AN6" s="114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6"/>
      <c r="BD6" s="51">
        <v>12</v>
      </c>
      <c r="BE6" s="52"/>
      <c r="BF6" s="52"/>
      <c r="BG6" s="52"/>
      <c r="BH6" s="52"/>
      <c r="BI6" s="52"/>
      <c r="BJ6" s="52"/>
      <c r="BK6" s="52"/>
      <c r="BL6" s="52"/>
      <c r="BM6" s="53"/>
      <c r="BN6" s="232">
        <v>1236</v>
      </c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4"/>
    </row>
    <row r="7" spans="1:82">
      <c r="A7" s="51">
        <v>2</v>
      </c>
      <c r="B7" s="52"/>
      <c r="C7" s="52"/>
      <c r="D7" s="53"/>
      <c r="E7" s="45" t="s">
        <v>203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7"/>
      <c r="AN7" s="114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6"/>
      <c r="BD7" s="51">
        <v>12</v>
      </c>
      <c r="BE7" s="52"/>
      <c r="BF7" s="52"/>
      <c r="BG7" s="52"/>
      <c r="BH7" s="52"/>
      <c r="BI7" s="52"/>
      <c r="BJ7" s="52"/>
      <c r="BK7" s="52"/>
      <c r="BL7" s="52"/>
      <c r="BM7" s="53"/>
      <c r="BN7" s="232">
        <v>21319.200000000001</v>
      </c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4"/>
    </row>
    <row r="8" spans="1:82">
      <c r="A8" s="51">
        <v>3</v>
      </c>
      <c r="B8" s="52"/>
      <c r="C8" s="52"/>
      <c r="D8" s="53"/>
      <c r="E8" s="45" t="s">
        <v>204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7"/>
      <c r="AN8" s="114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6"/>
      <c r="BD8" s="51">
        <v>7</v>
      </c>
      <c r="BE8" s="52"/>
      <c r="BF8" s="52"/>
      <c r="BG8" s="52"/>
      <c r="BH8" s="52"/>
      <c r="BI8" s="52"/>
      <c r="BJ8" s="52"/>
      <c r="BK8" s="52"/>
      <c r="BL8" s="52"/>
      <c r="BM8" s="53"/>
      <c r="BN8" s="232">
        <v>15758.3</v>
      </c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4"/>
    </row>
    <row r="9" spans="1:82">
      <c r="A9" s="51">
        <v>4</v>
      </c>
      <c r="B9" s="52"/>
      <c r="C9" s="52"/>
      <c r="D9" s="53"/>
      <c r="E9" s="45" t="s">
        <v>205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7"/>
      <c r="AN9" s="114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6"/>
      <c r="BD9" s="51">
        <v>12</v>
      </c>
      <c r="BE9" s="52"/>
      <c r="BF9" s="52"/>
      <c r="BG9" s="52"/>
      <c r="BH9" s="52"/>
      <c r="BI9" s="52"/>
      <c r="BJ9" s="52"/>
      <c r="BK9" s="52"/>
      <c r="BL9" s="52"/>
      <c r="BM9" s="53"/>
      <c r="BN9" s="232">
        <v>4791.3999999999996</v>
      </c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4"/>
    </row>
    <row r="10" spans="1:82">
      <c r="A10" s="51">
        <v>5</v>
      </c>
      <c r="B10" s="52"/>
      <c r="C10" s="52"/>
      <c r="D10" s="53"/>
      <c r="E10" s="45" t="s">
        <v>206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7"/>
      <c r="AN10" s="114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6"/>
      <c r="BD10" s="51">
        <v>2</v>
      </c>
      <c r="BE10" s="52"/>
      <c r="BF10" s="52"/>
      <c r="BG10" s="52"/>
      <c r="BH10" s="52"/>
      <c r="BI10" s="52"/>
      <c r="BJ10" s="52"/>
      <c r="BK10" s="52"/>
      <c r="BL10" s="52"/>
      <c r="BM10" s="53"/>
      <c r="BN10" s="232">
        <v>9600</v>
      </c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4"/>
    </row>
    <row r="11" spans="1:82">
      <c r="A11" s="51">
        <v>6</v>
      </c>
      <c r="B11" s="52"/>
      <c r="C11" s="52"/>
      <c r="D11" s="53"/>
      <c r="E11" s="45" t="s">
        <v>207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7"/>
      <c r="AN11" s="114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6"/>
      <c r="BD11" s="51">
        <v>12</v>
      </c>
      <c r="BE11" s="52"/>
      <c r="BF11" s="52"/>
      <c r="BG11" s="52"/>
      <c r="BH11" s="52"/>
      <c r="BI11" s="52"/>
      <c r="BJ11" s="52"/>
      <c r="BK11" s="52"/>
      <c r="BL11" s="52"/>
      <c r="BM11" s="53"/>
      <c r="BN11" s="57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9"/>
    </row>
    <row r="12" spans="1:82" ht="24.75" customHeight="1">
      <c r="A12" s="51">
        <v>7</v>
      </c>
      <c r="B12" s="52"/>
      <c r="C12" s="52"/>
      <c r="D12" s="53"/>
      <c r="E12" s="48" t="s">
        <v>208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50"/>
      <c r="AN12" s="114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6"/>
      <c r="BD12" s="51">
        <v>1</v>
      </c>
      <c r="BE12" s="52"/>
      <c r="BF12" s="52"/>
      <c r="BG12" s="52"/>
      <c r="BH12" s="52"/>
      <c r="BI12" s="52"/>
      <c r="BJ12" s="52"/>
      <c r="BK12" s="52"/>
      <c r="BL12" s="52"/>
      <c r="BM12" s="53"/>
      <c r="BN12" s="57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9"/>
    </row>
    <row r="13" spans="1:82" ht="16.5" customHeight="1">
      <c r="A13" s="51">
        <v>8</v>
      </c>
      <c r="B13" s="52"/>
      <c r="C13" s="52"/>
      <c r="D13" s="53"/>
      <c r="E13" s="48" t="s">
        <v>209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50"/>
      <c r="AN13" s="114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6"/>
      <c r="BD13" s="51">
        <v>1</v>
      </c>
      <c r="BE13" s="52"/>
      <c r="BF13" s="52"/>
      <c r="BG13" s="52"/>
      <c r="BH13" s="52"/>
      <c r="BI13" s="52"/>
      <c r="BJ13" s="52"/>
      <c r="BK13" s="52"/>
      <c r="BL13" s="52"/>
      <c r="BM13" s="53"/>
      <c r="BN13" s="57">
        <v>27650</v>
      </c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9"/>
    </row>
    <row r="14" spans="1:82" ht="29.25" customHeight="1">
      <c r="A14" s="51">
        <v>9</v>
      </c>
      <c r="B14" s="52"/>
      <c r="C14" s="52"/>
      <c r="D14" s="53"/>
      <c r="E14" s="48" t="s">
        <v>210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50"/>
      <c r="AN14" s="114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6"/>
      <c r="BD14" s="51">
        <v>1</v>
      </c>
      <c r="BE14" s="52"/>
      <c r="BF14" s="52"/>
      <c r="BG14" s="52"/>
      <c r="BH14" s="52"/>
      <c r="BI14" s="52"/>
      <c r="BJ14" s="52"/>
      <c r="BK14" s="52"/>
      <c r="BL14" s="52"/>
      <c r="BM14" s="53"/>
      <c r="BN14" s="57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9"/>
    </row>
    <row r="15" spans="1:82">
      <c r="A15" s="51">
        <v>10</v>
      </c>
      <c r="B15" s="52"/>
      <c r="C15" s="52"/>
      <c r="D15" s="53"/>
      <c r="E15" s="45" t="s">
        <v>211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7"/>
      <c r="AN15" s="114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6"/>
      <c r="BD15" s="51">
        <v>1</v>
      </c>
      <c r="BE15" s="52"/>
      <c r="BF15" s="52"/>
      <c r="BG15" s="52"/>
      <c r="BH15" s="52"/>
      <c r="BI15" s="52"/>
      <c r="BJ15" s="52"/>
      <c r="BK15" s="52"/>
      <c r="BL15" s="52"/>
      <c r="BM15" s="53"/>
      <c r="BN15" s="57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9"/>
    </row>
    <row r="16" spans="1:82">
      <c r="A16" s="51">
        <v>11</v>
      </c>
      <c r="B16" s="52"/>
      <c r="C16" s="52"/>
      <c r="D16" s="53"/>
      <c r="E16" s="45" t="s">
        <v>212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7"/>
      <c r="AN16" s="114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6"/>
      <c r="BD16" s="51">
        <v>1</v>
      </c>
      <c r="BE16" s="52"/>
      <c r="BF16" s="52"/>
      <c r="BG16" s="52"/>
      <c r="BH16" s="52"/>
      <c r="BI16" s="52"/>
      <c r="BJ16" s="52"/>
      <c r="BK16" s="52"/>
      <c r="BL16" s="52"/>
      <c r="BM16" s="53"/>
      <c r="BN16" s="57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9"/>
    </row>
    <row r="17" spans="1:83">
      <c r="A17" s="51">
        <v>12</v>
      </c>
      <c r="B17" s="52"/>
      <c r="C17" s="52"/>
      <c r="D17" s="53"/>
      <c r="E17" s="48" t="s">
        <v>240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50"/>
      <c r="AN17" s="114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6"/>
      <c r="BD17" s="51">
        <v>1</v>
      </c>
      <c r="BE17" s="52"/>
      <c r="BF17" s="52"/>
      <c r="BG17" s="52"/>
      <c r="BH17" s="52"/>
      <c r="BI17" s="52"/>
      <c r="BJ17" s="52"/>
      <c r="BK17" s="52"/>
      <c r="BL17" s="52"/>
      <c r="BM17" s="53"/>
      <c r="BN17" s="232">
        <v>4100</v>
      </c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4"/>
    </row>
    <row r="18" spans="1:83">
      <c r="A18" s="51">
        <v>13</v>
      </c>
      <c r="B18" s="52"/>
      <c r="C18" s="52"/>
      <c r="D18" s="53"/>
      <c r="E18" s="45" t="s">
        <v>213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7"/>
      <c r="AN18" s="114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6"/>
      <c r="BD18" s="51">
        <v>12</v>
      </c>
      <c r="BE18" s="52"/>
      <c r="BF18" s="52"/>
      <c r="BG18" s="52"/>
      <c r="BH18" s="52"/>
      <c r="BI18" s="52"/>
      <c r="BJ18" s="52"/>
      <c r="BK18" s="52"/>
      <c r="BL18" s="52"/>
      <c r="BM18" s="53"/>
      <c r="BN18" s="232">
        <v>52800</v>
      </c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4"/>
    </row>
    <row r="19" spans="1:83">
      <c r="A19" s="51">
        <v>14</v>
      </c>
      <c r="B19" s="52"/>
      <c r="C19" s="52"/>
      <c r="D19" s="53"/>
      <c r="E19" s="45" t="s">
        <v>214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7"/>
      <c r="AN19" s="114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6"/>
      <c r="BD19" s="51">
        <v>12</v>
      </c>
      <c r="BE19" s="52"/>
      <c r="BF19" s="52"/>
      <c r="BG19" s="52"/>
      <c r="BH19" s="52"/>
      <c r="BI19" s="52"/>
      <c r="BJ19" s="52"/>
      <c r="BK19" s="52"/>
      <c r="BL19" s="52"/>
      <c r="BM19" s="53"/>
      <c r="BN19" s="232">
        <v>42000</v>
      </c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4"/>
    </row>
    <row r="20" spans="1:83">
      <c r="A20" s="51">
        <v>15</v>
      </c>
      <c r="B20" s="52"/>
      <c r="C20" s="52"/>
      <c r="D20" s="53"/>
      <c r="E20" s="45" t="s">
        <v>215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7"/>
      <c r="AN20" s="114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6"/>
      <c r="BD20" s="51">
        <v>6</v>
      </c>
      <c r="BE20" s="52"/>
      <c r="BF20" s="52"/>
      <c r="BG20" s="52"/>
      <c r="BH20" s="52"/>
      <c r="BI20" s="52"/>
      <c r="BJ20" s="52"/>
      <c r="BK20" s="52"/>
      <c r="BL20" s="52"/>
      <c r="BM20" s="53"/>
      <c r="BN20" s="232">
        <v>16100</v>
      </c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4"/>
    </row>
    <row r="21" spans="1:83">
      <c r="A21" s="51">
        <v>16</v>
      </c>
      <c r="B21" s="52"/>
      <c r="C21" s="52"/>
      <c r="D21" s="53"/>
      <c r="E21" s="48" t="s">
        <v>238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50"/>
      <c r="AN21" s="114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6"/>
      <c r="BD21" s="51">
        <v>2</v>
      </c>
      <c r="BE21" s="52"/>
      <c r="BF21" s="52"/>
      <c r="BG21" s="52"/>
      <c r="BH21" s="52"/>
      <c r="BI21" s="52"/>
      <c r="BJ21" s="52"/>
      <c r="BK21" s="52"/>
      <c r="BL21" s="52"/>
      <c r="BM21" s="53"/>
      <c r="BN21" s="232">
        <v>15600</v>
      </c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4"/>
    </row>
    <row r="22" spans="1:83">
      <c r="A22" s="51">
        <v>17</v>
      </c>
      <c r="B22" s="52"/>
      <c r="C22" s="52"/>
      <c r="D22" s="53"/>
      <c r="E22" s="45" t="s">
        <v>216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7"/>
      <c r="AN22" s="114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6"/>
      <c r="BD22" s="51">
        <v>1</v>
      </c>
      <c r="BE22" s="52"/>
      <c r="BF22" s="52"/>
      <c r="BG22" s="52"/>
      <c r="BH22" s="52"/>
      <c r="BI22" s="52"/>
      <c r="BJ22" s="52"/>
      <c r="BK22" s="52"/>
      <c r="BL22" s="52"/>
      <c r="BM22" s="53"/>
      <c r="BN22" s="57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9"/>
    </row>
    <row r="23" spans="1:83" ht="14.25" customHeight="1">
      <c r="A23" s="51">
        <v>18</v>
      </c>
      <c r="B23" s="52"/>
      <c r="C23" s="52"/>
      <c r="D23" s="53"/>
      <c r="E23" s="48" t="s">
        <v>239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50"/>
      <c r="AN23" s="114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6"/>
      <c r="BD23" s="51">
        <v>1</v>
      </c>
      <c r="BE23" s="52"/>
      <c r="BF23" s="52"/>
      <c r="BG23" s="52"/>
      <c r="BH23" s="52"/>
      <c r="BI23" s="52"/>
      <c r="BJ23" s="52"/>
      <c r="BK23" s="52"/>
      <c r="BL23" s="52"/>
      <c r="BM23" s="53"/>
      <c r="BN23" s="241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3"/>
    </row>
    <row r="24" spans="1:83" ht="17.25" customHeight="1">
      <c r="A24" s="51">
        <v>19</v>
      </c>
      <c r="B24" s="52"/>
      <c r="C24" s="52"/>
      <c r="D24" s="53"/>
      <c r="E24" s="48" t="s">
        <v>237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50"/>
      <c r="AN24" s="114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6"/>
      <c r="BD24" s="51">
        <v>1</v>
      </c>
      <c r="BE24" s="52"/>
      <c r="BF24" s="52"/>
      <c r="BG24" s="52"/>
      <c r="BH24" s="52"/>
      <c r="BI24" s="52"/>
      <c r="BJ24" s="52"/>
      <c r="BK24" s="52"/>
      <c r="BL24" s="52"/>
      <c r="BM24" s="53"/>
      <c r="BN24" s="241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3"/>
      <c r="CD24" s="26"/>
      <c r="CE24" s="27"/>
    </row>
    <row r="25" spans="1:83" ht="17.25" customHeight="1">
      <c r="A25" s="51">
        <v>20</v>
      </c>
      <c r="B25" s="52"/>
      <c r="C25" s="52"/>
      <c r="D25" s="53"/>
      <c r="E25" s="48" t="s">
        <v>274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50"/>
      <c r="AN25" s="114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6"/>
      <c r="BD25" s="51">
        <v>1</v>
      </c>
      <c r="BE25" s="52"/>
      <c r="BF25" s="52"/>
      <c r="BG25" s="52"/>
      <c r="BH25" s="52"/>
      <c r="BI25" s="52"/>
      <c r="BJ25" s="52"/>
      <c r="BK25" s="52"/>
      <c r="BL25" s="52"/>
      <c r="BM25" s="53"/>
      <c r="BN25" s="241">
        <v>7600</v>
      </c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3"/>
      <c r="CD25" s="26"/>
      <c r="CE25" s="27"/>
    </row>
    <row r="26" spans="1:83" ht="17.25" customHeight="1">
      <c r="A26" s="51">
        <v>21</v>
      </c>
      <c r="B26" s="52"/>
      <c r="C26" s="52"/>
      <c r="D26" s="53"/>
      <c r="E26" s="45" t="s">
        <v>263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7"/>
      <c r="AN26" s="114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6"/>
      <c r="BD26" s="51">
        <v>1</v>
      </c>
      <c r="BE26" s="52"/>
      <c r="BF26" s="52"/>
      <c r="BG26" s="52"/>
      <c r="BH26" s="52"/>
      <c r="BI26" s="52"/>
      <c r="BJ26" s="52"/>
      <c r="BK26" s="52"/>
      <c r="BL26" s="52"/>
      <c r="BM26" s="53"/>
      <c r="BN26" s="232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4"/>
      <c r="CD26" s="26"/>
      <c r="CE26" s="27"/>
    </row>
    <row r="27" spans="1:83" ht="82.5" customHeight="1">
      <c r="A27" s="51">
        <v>22</v>
      </c>
      <c r="B27" s="52"/>
      <c r="C27" s="52"/>
      <c r="D27" s="53"/>
      <c r="E27" s="235" t="s">
        <v>257</v>
      </c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3"/>
      <c r="AN27" s="114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6"/>
      <c r="BD27" s="51">
        <v>1</v>
      </c>
      <c r="BE27" s="52"/>
      <c r="BF27" s="52"/>
      <c r="BG27" s="52"/>
      <c r="BH27" s="52"/>
      <c r="BI27" s="52"/>
      <c r="BJ27" s="52"/>
      <c r="BK27" s="52"/>
      <c r="BL27" s="52"/>
      <c r="BM27" s="53"/>
      <c r="BN27" s="236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8"/>
    </row>
    <row r="28" spans="1:83" ht="117" customHeight="1">
      <c r="A28" s="51">
        <v>23</v>
      </c>
      <c r="B28" s="52"/>
      <c r="C28" s="52"/>
      <c r="D28" s="53"/>
      <c r="E28" s="48" t="s">
        <v>194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50"/>
      <c r="AN28" s="114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6"/>
      <c r="BD28" s="51">
        <v>1</v>
      </c>
      <c r="BE28" s="52"/>
      <c r="BF28" s="52"/>
      <c r="BG28" s="52"/>
      <c r="BH28" s="52"/>
      <c r="BI28" s="52"/>
      <c r="BJ28" s="52"/>
      <c r="BK28" s="52"/>
      <c r="BL28" s="52"/>
      <c r="BM28" s="53"/>
      <c r="BN28" s="214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6"/>
      <c r="CD28" s="14">
        <f>BN34-BN27-BN31</f>
        <v>218554.9</v>
      </c>
      <c r="CE28" t="s">
        <v>226</v>
      </c>
    </row>
    <row r="29" spans="1:83" ht="115.5" customHeight="1">
      <c r="A29" s="51">
        <v>24</v>
      </c>
      <c r="B29" s="52"/>
      <c r="C29" s="52"/>
      <c r="D29" s="53"/>
      <c r="E29" s="48" t="s">
        <v>195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50"/>
      <c r="AN29" s="114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6"/>
      <c r="BD29" s="51">
        <v>1</v>
      </c>
      <c r="BE29" s="52"/>
      <c r="BF29" s="52"/>
      <c r="BG29" s="52"/>
      <c r="BH29" s="52"/>
      <c r="BI29" s="52"/>
      <c r="BJ29" s="52"/>
      <c r="BK29" s="52"/>
      <c r="BL29" s="52"/>
      <c r="BM29" s="53"/>
      <c r="BN29" s="214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6"/>
    </row>
    <row r="30" spans="1:83" ht="69" customHeight="1">
      <c r="A30" s="51">
        <v>25</v>
      </c>
      <c r="B30" s="52"/>
      <c r="C30" s="52"/>
      <c r="D30" s="53"/>
      <c r="E30" s="48" t="s">
        <v>196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50"/>
      <c r="AN30" s="114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6"/>
      <c r="BD30" s="51">
        <v>1</v>
      </c>
      <c r="BE30" s="52"/>
      <c r="BF30" s="52"/>
      <c r="BG30" s="52"/>
      <c r="BH30" s="52"/>
      <c r="BI30" s="52"/>
      <c r="BJ30" s="52"/>
      <c r="BK30" s="52"/>
      <c r="BL30" s="52"/>
      <c r="BM30" s="53"/>
      <c r="BN30" s="214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6"/>
    </row>
    <row r="31" spans="1:83" ht="17.25" customHeight="1">
      <c r="A31" s="51">
        <v>26</v>
      </c>
      <c r="B31" s="52"/>
      <c r="C31" s="52"/>
      <c r="D31" s="53"/>
      <c r="E31" s="48" t="s">
        <v>264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50"/>
      <c r="AN31" s="114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6"/>
      <c r="BD31" s="51">
        <v>1</v>
      </c>
      <c r="BE31" s="52"/>
      <c r="BF31" s="52"/>
      <c r="BG31" s="52"/>
      <c r="BH31" s="52"/>
      <c r="BI31" s="52"/>
      <c r="BJ31" s="52"/>
      <c r="BK31" s="52"/>
      <c r="BL31" s="52"/>
      <c r="BM31" s="53"/>
      <c r="BN31" s="236"/>
      <c r="BO31" s="237"/>
      <c r="BP31" s="237"/>
      <c r="BQ31" s="237"/>
      <c r="BR31" s="237"/>
      <c r="BS31" s="237"/>
      <c r="BT31" s="237"/>
      <c r="BU31" s="237"/>
      <c r="BV31" s="237"/>
      <c r="BW31" s="237"/>
      <c r="BX31" s="237"/>
      <c r="BY31" s="237"/>
      <c r="BZ31" s="237"/>
      <c r="CA31" s="237"/>
      <c r="CB31" s="238"/>
      <c r="CD31" s="23">
        <f>BN31+BN32+BN33</f>
        <v>0</v>
      </c>
      <c r="CE31" s="24" t="s">
        <v>230</v>
      </c>
    </row>
    <row r="32" spans="1:83" ht="25.5" customHeight="1">
      <c r="A32" s="51">
        <v>27</v>
      </c>
      <c r="B32" s="52"/>
      <c r="C32" s="52"/>
      <c r="D32" s="53"/>
      <c r="E32" s="48" t="s">
        <v>233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50"/>
      <c r="AN32" s="114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6"/>
      <c r="BD32" s="51">
        <v>1</v>
      </c>
      <c r="BE32" s="52"/>
      <c r="BF32" s="52"/>
      <c r="BG32" s="52"/>
      <c r="BH32" s="52"/>
      <c r="BI32" s="52"/>
      <c r="BJ32" s="52"/>
      <c r="BK32" s="52"/>
      <c r="BL32" s="52"/>
      <c r="BM32" s="53"/>
      <c r="BN32" s="214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6"/>
      <c r="CC32" s="1">
        <v>243</v>
      </c>
    </row>
    <row r="33" spans="1:83" ht="12.75" customHeight="1">
      <c r="A33" s="51">
        <v>28</v>
      </c>
      <c r="B33" s="52"/>
      <c r="C33" s="52"/>
      <c r="D33" s="53"/>
      <c r="E33" s="48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50"/>
      <c r="AN33" s="114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6"/>
      <c r="BD33" s="51"/>
      <c r="BE33" s="52"/>
      <c r="BF33" s="52"/>
      <c r="BG33" s="52"/>
      <c r="BH33" s="52"/>
      <c r="BI33" s="52"/>
      <c r="BJ33" s="52"/>
      <c r="BK33" s="52"/>
      <c r="BL33" s="52"/>
      <c r="BM33" s="53"/>
      <c r="BN33" s="214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6"/>
    </row>
    <row r="34" spans="1:83">
      <c r="A34" s="45"/>
      <c r="B34" s="46"/>
      <c r="C34" s="46"/>
      <c r="D34" s="47"/>
      <c r="E34" s="114" t="s">
        <v>40</v>
      </c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6"/>
      <c r="AN34" s="51" t="s">
        <v>1</v>
      </c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3"/>
      <c r="BD34" s="51" t="s">
        <v>1</v>
      </c>
      <c r="BE34" s="52"/>
      <c r="BF34" s="52"/>
      <c r="BG34" s="52"/>
      <c r="BH34" s="52"/>
      <c r="BI34" s="52"/>
      <c r="BJ34" s="52"/>
      <c r="BK34" s="52"/>
      <c r="BL34" s="52"/>
      <c r="BM34" s="53"/>
      <c r="BN34" s="169">
        <f>SUM(BN6:BN33)</f>
        <v>218554.9</v>
      </c>
      <c r="BO34" s="239"/>
      <c r="BP34" s="239"/>
      <c r="BQ34" s="239"/>
      <c r="BR34" s="239"/>
      <c r="BS34" s="239"/>
      <c r="BT34" s="239"/>
      <c r="BU34" s="239"/>
      <c r="BV34" s="239"/>
      <c r="BW34" s="239"/>
      <c r="BX34" s="239"/>
      <c r="BY34" s="239"/>
      <c r="BZ34" s="239"/>
      <c r="CA34" s="239"/>
      <c r="CB34" s="240"/>
    </row>
    <row r="35" spans="1:83" ht="5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</row>
    <row r="36" spans="1:83" ht="15.75">
      <c r="A36" s="84" t="s">
        <v>151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2"/>
      <c r="CD36" s="2"/>
    </row>
    <row r="37" spans="1:83">
      <c r="A37" s="87" t="s">
        <v>5</v>
      </c>
      <c r="B37" s="88"/>
      <c r="C37" s="88"/>
      <c r="D37" s="89"/>
      <c r="E37" s="87" t="s">
        <v>47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9"/>
      <c r="BD37" s="87" t="s">
        <v>49</v>
      </c>
      <c r="BE37" s="88"/>
      <c r="BF37" s="88"/>
      <c r="BG37" s="88"/>
      <c r="BH37" s="88"/>
      <c r="BI37" s="88"/>
      <c r="BJ37" s="88"/>
      <c r="BK37" s="88"/>
      <c r="BL37" s="88"/>
      <c r="BM37" s="89"/>
      <c r="BN37" s="87" t="s">
        <v>122</v>
      </c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9"/>
    </row>
    <row r="38" spans="1:83">
      <c r="A38" s="90" t="s">
        <v>6</v>
      </c>
      <c r="B38" s="91"/>
      <c r="C38" s="91"/>
      <c r="D38" s="92"/>
      <c r="E38" s="90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2"/>
      <c r="BD38" s="90" t="s">
        <v>152</v>
      </c>
      <c r="BE38" s="91"/>
      <c r="BF38" s="91"/>
      <c r="BG38" s="91"/>
      <c r="BH38" s="91"/>
      <c r="BI38" s="91"/>
      <c r="BJ38" s="91"/>
      <c r="BK38" s="91"/>
      <c r="BL38" s="91"/>
      <c r="BM38" s="92"/>
      <c r="BN38" s="90" t="s">
        <v>153</v>
      </c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2"/>
    </row>
    <row r="39" spans="1:83">
      <c r="A39" s="93">
        <v>1</v>
      </c>
      <c r="B39" s="94"/>
      <c r="C39" s="94"/>
      <c r="D39" s="95"/>
      <c r="E39" s="93">
        <v>2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5"/>
      <c r="BD39" s="93">
        <v>3</v>
      </c>
      <c r="BE39" s="94"/>
      <c r="BF39" s="94"/>
      <c r="BG39" s="94"/>
      <c r="BH39" s="94"/>
      <c r="BI39" s="94"/>
      <c r="BJ39" s="94"/>
      <c r="BK39" s="94"/>
      <c r="BL39" s="94"/>
      <c r="BM39" s="95"/>
      <c r="BN39" s="93">
        <v>4</v>
      </c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5"/>
    </row>
    <row r="40" spans="1:83">
      <c r="A40" s="51">
        <v>1</v>
      </c>
      <c r="B40" s="52"/>
      <c r="C40" s="52"/>
      <c r="D40" s="53"/>
      <c r="E40" s="45" t="s">
        <v>175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7"/>
      <c r="BD40" s="51">
        <v>1</v>
      </c>
      <c r="BE40" s="52"/>
      <c r="BF40" s="52"/>
      <c r="BG40" s="52"/>
      <c r="BH40" s="52"/>
      <c r="BI40" s="52"/>
      <c r="BJ40" s="52"/>
      <c r="BK40" s="52"/>
      <c r="BL40" s="52"/>
      <c r="BM40" s="53"/>
      <c r="BN40" s="57">
        <f>6293</f>
        <v>6293</v>
      </c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9"/>
    </row>
    <row r="41" spans="1:83">
      <c r="A41" s="51">
        <v>2</v>
      </c>
      <c r="B41" s="52"/>
      <c r="C41" s="52"/>
      <c r="D41" s="53"/>
      <c r="E41" s="45" t="s">
        <v>176</v>
      </c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7"/>
      <c r="BD41" s="51">
        <v>1</v>
      </c>
      <c r="BE41" s="52"/>
      <c r="BF41" s="52"/>
      <c r="BG41" s="52"/>
      <c r="BH41" s="52"/>
      <c r="BI41" s="52"/>
      <c r="BJ41" s="52"/>
      <c r="BK41" s="52"/>
      <c r="BL41" s="52"/>
      <c r="BM41" s="53"/>
      <c r="BN41" s="205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7"/>
    </row>
    <row r="42" spans="1:83" ht="15" customHeight="1">
      <c r="A42" s="51">
        <v>3</v>
      </c>
      <c r="B42" s="52"/>
      <c r="C42" s="52"/>
      <c r="D42" s="53"/>
      <c r="E42" s="45" t="s">
        <v>241</v>
      </c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7"/>
      <c r="BD42" s="51">
        <v>1</v>
      </c>
      <c r="BE42" s="52"/>
      <c r="BF42" s="52"/>
      <c r="BG42" s="52"/>
      <c r="BH42" s="52"/>
      <c r="BI42" s="52"/>
      <c r="BJ42" s="52"/>
      <c r="BK42" s="52"/>
      <c r="BL42" s="52"/>
      <c r="BM42" s="53"/>
      <c r="BN42" s="57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9"/>
    </row>
    <row r="43" spans="1:83">
      <c r="A43" s="51">
        <v>4</v>
      </c>
      <c r="B43" s="52"/>
      <c r="C43" s="52"/>
      <c r="D43" s="53"/>
      <c r="E43" s="45" t="s">
        <v>184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7"/>
      <c r="BD43" s="51">
        <v>1</v>
      </c>
      <c r="BE43" s="52"/>
      <c r="BF43" s="52"/>
      <c r="BG43" s="52"/>
      <c r="BH43" s="52"/>
      <c r="BI43" s="52"/>
      <c r="BJ43" s="52"/>
      <c r="BK43" s="52"/>
      <c r="BL43" s="52"/>
      <c r="BM43" s="53"/>
      <c r="BN43" s="208">
        <v>60900</v>
      </c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10"/>
      <c r="CD43" s="21">
        <f>BN43+BN47+BN49</f>
        <v>86600</v>
      </c>
      <c r="CE43" t="s">
        <v>225</v>
      </c>
    </row>
    <row r="44" spans="1:83">
      <c r="A44" s="51">
        <v>5</v>
      </c>
      <c r="B44" s="52"/>
      <c r="C44" s="52"/>
      <c r="D44" s="53"/>
      <c r="E44" s="45" t="s">
        <v>177</v>
      </c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7"/>
      <c r="BD44" s="51">
        <v>12</v>
      </c>
      <c r="BE44" s="52"/>
      <c r="BF44" s="52"/>
      <c r="BG44" s="52"/>
      <c r="BH44" s="52"/>
      <c r="BI44" s="52"/>
      <c r="BJ44" s="52"/>
      <c r="BK44" s="52"/>
      <c r="BL44" s="52"/>
      <c r="BM44" s="53"/>
      <c r="BN44" s="205">
        <v>27331.200000000001</v>
      </c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7"/>
      <c r="CC44" s="14">
        <f>BN44+BN45</f>
        <v>29605.27</v>
      </c>
    </row>
    <row r="45" spans="1:83">
      <c r="A45" s="255">
        <v>6</v>
      </c>
      <c r="B45" s="255"/>
      <c r="C45" s="255"/>
      <c r="D45" s="255"/>
      <c r="E45" s="45" t="s">
        <v>177</v>
      </c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7"/>
      <c r="BD45" s="51">
        <v>12</v>
      </c>
      <c r="BE45" s="52"/>
      <c r="BF45" s="52"/>
      <c r="BG45" s="52"/>
      <c r="BH45" s="52"/>
      <c r="BI45" s="52"/>
      <c r="BJ45" s="52"/>
      <c r="BK45" s="52"/>
      <c r="BL45" s="52"/>
      <c r="BM45" s="53"/>
      <c r="BN45" s="205">
        <v>2274.0700000000002</v>
      </c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  <c r="CA45" s="206"/>
      <c r="CB45" s="207"/>
    </row>
    <row r="46" spans="1:83">
      <c r="A46" s="255">
        <v>7</v>
      </c>
      <c r="B46" s="255"/>
      <c r="C46" s="255"/>
      <c r="D46" s="255"/>
      <c r="E46" s="45" t="s">
        <v>178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7"/>
      <c r="BD46" s="51">
        <v>12</v>
      </c>
      <c r="BE46" s="52"/>
      <c r="BF46" s="52"/>
      <c r="BG46" s="52"/>
      <c r="BH46" s="52"/>
      <c r="BI46" s="52"/>
      <c r="BJ46" s="52"/>
      <c r="BK46" s="52"/>
      <c r="BL46" s="52"/>
      <c r="BM46" s="53"/>
      <c r="BN46" s="205">
        <f>477420+486180</f>
        <v>963600</v>
      </c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206"/>
      <c r="CA46" s="206"/>
      <c r="CB46" s="207"/>
    </row>
    <row r="47" spans="1:83">
      <c r="A47" s="255">
        <v>8</v>
      </c>
      <c r="B47" s="255"/>
      <c r="C47" s="255"/>
      <c r="D47" s="255"/>
      <c r="E47" s="45" t="s">
        <v>190</v>
      </c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7"/>
      <c r="BD47" s="51">
        <v>1</v>
      </c>
      <c r="BE47" s="52"/>
      <c r="BF47" s="52"/>
      <c r="BG47" s="52"/>
      <c r="BH47" s="52"/>
      <c r="BI47" s="52"/>
      <c r="BJ47" s="52"/>
      <c r="BK47" s="52"/>
      <c r="BL47" s="52"/>
      <c r="BM47" s="53"/>
      <c r="BN47" s="208">
        <v>5700</v>
      </c>
      <c r="BO47" s="209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10"/>
    </row>
    <row r="48" spans="1:83">
      <c r="A48" s="255">
        <v>9</v>
      </c>
      <c r="B48" s="255"/>
      <c r="C48" s="255"/>
      <c r="D48" s="255"/>
      <c r="E48" s="45" t="s">
        <v>179</v>
      </c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7"/>
      <c r="BD48" s="51">
        <v>1</v>
      </c>
      <c r="BE48" s="52"/>
      <c r="BF48" s="52"/>
      <c r="BG48" s="52"/>
      <c r="BH48" s="52"/>
      <c r="BI48" s="52"/>
      <c r="BJ48" s="52"/>
      <c r="BK48" s="52"/>
      <c r="BL48" s="52"/>
      <c r="BM48" s="53"/>
      <c r="BN48" s="205">
        <v>3950</v>
      </c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  <c r="BZ48" s="206"/>
      <c r="CA48" s="206"/>
      <c r="CB48" s="207"/>
    </row>
    <row r="49" spans="1:88">
      <c r="A49" s="255">
        <v>10</v>
      </c>
      <c r="B49" s="255"/>
      <c r="C49" s="255"/>
      <c r="D49" s="255"/>
      <c r="E49" s="45" t="s">
        <v>191</v>
      </c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7"/>
      <c r="BD49" s="51">
        <v>1</v>
      </c>
      <c r="BE49" s="52"/>
      <c r="BF49" s="52"/>
      <c r="BG49" s="52"/>
      <c r="BH49" s="52"/>
      <c r="BI49" s="52"/>
      <c r="BJ49" s="52"/>
      <c r="BK49" s="52"/>
      <c r="BL49" s="52"/>
      <c r="BM49" s="53"/>
      <c r="BN49" s="223">
        <v>20000</v>
      </c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5"/>
      <c r="CE49" s="1"/>
      <c r="CF49" s="1"/>
      <c r="CG49" s="1"/>
      <c r="CH49" s="1"/>
      <c r="CI49" s="1"/>
      <c r="CJ49" s="1"/>
    </row>
    <row r="50" spans="1:88">
      <c r="A50" s="255">
        <v>11</v>
      </c>
      <c r="B50" s="255"/>
      <c r="C50" s="255"/>
      <c r="D50" s="255"/>
      <c r="E50" s="45" t="s">
        <v>275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7"/>
      <c r="BD50" s="51">
        <v>1</v>
      </c>
      <c r="BE50" s="52"/>
      <c r="BF50" s="52"/>
      <c r="BG50" s="52"/>
      <c r="BH50" s="52"/>
      <c r="BI50" s="52"/>
      <c r="BJ50" s="52"/>
      <c r="BK50" s="52"/>
      <c r="BL50" s="52"/>
      <c r="BM50" s="53"/>
      <c r="BN50" s="205">
        <v>6500</v>
      </c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  <c r="BZ50" s="206"/>
      <c r="CA50" s="206"/>
      <c r="CB50" s="207"/>
    </row>
    <row r="51" spans="1:88">
      <c r="A51" s="255">
        <v>12</v>
      </c>
      <c r="B51" s="255"/>
      <c r="C51" s="255"/>
      <c r="D51" s="255"/>
      <c r="E51" s="45" t="s">
        <v>243</v>
      </c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7"/>
      <c r="BD51" s="51"/>
      <c r="BE51" s="52"/>
      <c r="BF51" s="52"/>
      <c r="BG51" s="52"/>
      <c r="BH51" s="52"/>
      <c r="BI51" s="52"/>
      <c r="BJ51" s="52"/>
      <c r="BK51" s="52"/>
      <c r="BL51" s="52"/>
      <c r="BM51" s="53"/>
      <c r="BN51" s="205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  <c r="BZ51" s="206"/>
      <c r="CA51" s="206"/>
      <c r="CB51" s="207"/>
    </row>
    <row r="52" spans="1:88">
      <c r="A52" s="255">
        <v>13</v>
      </c>
      <c r="B52" s="255"/>
      <c r="C52" s="255"/>
      <c r="D52" s="255"/>
      <c r="E52" s="45" t="s">
        <v>180</v>
      </c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7"/>
      <c r="BD52" s="51">
        <v>1</v>
      </c>
      <c r="BE52" s="52"/>
      <c r="BF52" s="52"/>
      <c r="BG52" s="52"/>
      <c r="BH52" s="52"/>
      <c r="BI52" s="52"/>
      <c r="BJ52" s="52"/>
      <c r="BK52" s="52"/>
      <c r="BL52" s="52"/>
      <c r="BM52" s="53"/>
      <c r="BN52" s="205">
        <v>1450</v>
      </c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06"/>
      <c r="CA52" s="206"/>
      <c r="CB52" s="207"/>
    </row>
    <row r="53" spans="1:88">
      <c r="A53" s="255">
        <v>14</v>
      </c>
      <c r="B53" s="255"/>
      <c r="C53" s="255"/>
      <c r="D53" s="255"/>
      <c r="E53" s="45" t="s">
        <v>242</v>
      </c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7"/>
      <c r="BD53" s="51">
        <v>1</v>
      </c>
      <c r="BE53" s="52"/>
      <c r="BF53" s="52"/>
      <c r="BG53" s="52"/>
      <c r="BH53" s="52"/>
      <c r="BI53" s="52"/>
      <c r="BJ53" s="52"/>
      <c r="BK53" s="52"/>
      <c r="BL53" s="52"/>
      <c r="BM53" s="53"/>
      <c r="BN53" s="205">
        <v>5000</v>
      </c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7"/>
    </row>
    <row r="54" spans="1:88" ht="68.25" customHeight="1">
      <c r="A54" s="255">
        <v>15</v>
      </c>
      <c r="B54" s="255"/>
      <c r="C54" s="255"/>
      <c r="D54" s="255"/>
      <c r="E54" s="48" t="s">
        <v>254</v>
      </c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50"/>
      <c r="BD54" s="51">
        <v>1</v>
      </c>
      <c r="BE54" s="52"/>
      <c r="BF54" s="52"/>
      <c r="BG54" s="52"/>
      <c r="BH54" s="52"/>
      <c r="BI54" s="52"/>
      <c r="BJ54" s="52"/>
      <c r="BK54" s="52"/>
      <c r="BL54" s="52"/>
      <c r="BM54" s="53"/>
      <c r="BN54" s="211"/>
      <c r="BO54" s="212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3"/>
      <c r="CC54" s="28"/>
      <c r="CD54" s="14">
        <f>BN40+BN41+BN42+BN44+BN46+BN48+BN50+BN51+BN52+BN53+BN58</f>
        <v>1018624.2</v>
      </c>
      <c r="CE54" t="s">
        <v>226</v>
      </c>
      <c r="CG54" s="13">
        <f>BN65-BN43-BN47-BN49-BN54-BN56-BN57-BN59-BN60-BN61-BN62-BN63</f>
        <v>1020898.2699999998</v>
      </c>
    </row>
    <row r="55" spans="1:88" ht="70.5" customHeight="1">
      <c r="A55" s="255">
        <v>16</v>
      </c>
      <c r="B55" s="255"/>
      <c r="C55" s="255"/>
      <c r="D55" s="255"/>
      <c r="E55" s="48" t="s">
        <v>247</v>
      </c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50"/>
      <c r="BD55" s="51">
        <v>1</v>
      </c>
      <c r="BE55" s="52"/>
      <c r="BF55" s="52"/>
      <c r="BG55" s="52"/>
      <c r="BH55" s="52"/>
      <c r="BI55" s="52"/>
      <c r="BJ55" s="52"/>
      <c r="BK55" s="52"/>
      <c r="BL55" s="52"/>
      <c r="BM55" s="53"/>
      <c r="BN55" s="214"/>
      <c r="BO55" s="215"/>
      <c r="BP55" s="215"/>
      <c r="BQ55" s="215"/>
      <c r="BR55" s="215"/>
      <c r="BS55" s="215"/>
      <c r="BT55" s="215"/>
      <c r="BU55" s="215"/>
      <c r="BV55" s="215"/>
      <c r="BW55" s="215"/>
      <c r="BX55" s="215"/>
      <c r="BY55" s="215"/>
      <c r="BZ55" s="215"/>
      <c r="CA55" s="215"/>
      <c r="CB55" s="216"/>
      <c r="CC55" s="28" t="s">
        <v>248</v>
      </c>
      <c r="CD55" s="23">
        <f>BN54+BN59+BN60</f>
        <v>551161.92000000004</v>
      </c>
      <c r="CE55" s="24" t="s">
        <v>230</v>
      </c>
    </row>
    <row r="56" spans="1:88">
      <c r="A56" s="255">
        <v>17</v>
      </c>
      <c r="B56" s="255"/>
      <c r="C56" s="255"/>
      <c r="D56" s="255"/>
      <c r="E56" s="45" t="s">
        <v>198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7"/>
      <c r="BD56" s="51">
        <v>1</v>
      </c>
      <c r="BE56" s="52"/>
      <c r="BF56" s="52"/>
      <c r="BG56" s="52"/>
      <c r="BH56" s="52"/>
      <c r="BI56" s="52"/>
      <c r="BJ56" s="52"/>
      <c r="BK56" s="52"/>
      <c r="BL56" s="52"/>
      <c r="BM56" s="53"/>
      <c r="BN56" s="217"/>
      <c r="BO56" s="218"/>
      <c r="BP56" s="218"/>
      <c r="BQ56" s="218"/>
      <c r="BR56" s="218"/>
      <c r="BS56" s="218"/>
      <c r="BT56" s="218"/>
      <c r="BU56" s="218"/>
      <c r="BV56" s="218"/>
      <c r="BW56" s="218"/>
      <c r="BX56" s="218"/>
      <c r="BY56" s="218"/>
      <c r="BZ56" s="218"/>
      <c r="CA56" s="218"/>
      <c r="CB56" s="219"/>
    </row>
    <row r="57" spans="1:88">
      <c r="A57" s="51">
        <v>18</v>
      </c>
      <c r="B57" s="52"/>
      <c r="C57" s="52"/>
      <c r="D57" s="53"/>
      <c r="E57" s="45" t="s">
        <v>199</v>
      </c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7"/>
      <c r="BD57" s="51">
        <v>1</v>
      </c>
      <c r="BE57" s="52"/>
      <c r="BF57" s="52"/>
      <c r="BG57" s="52"/>
      <c r="BH57" s="52"/>
      <c r="BI57" s="52"/>
      <c r="BJ57" s="52"/>
      <c r="BK57" s="52"/>
      <c r="BL57" s="52"/>
      <c r="BM57" s="53"/>
      <c r="BN57" s="217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  <c r="BZ57" s="218"/>
      <c r="CA57" s="218"/>
      <c r="CB57" s="219"/>
    </row>
    <row r="58" spans="1:88">
      <c r="A58" s="51">
        <v>19</v>
      </c>
      <c r="B58" s="52"/>
      <c r="C58" s="52"/>
      <c r="D58" s="53"/>
      <c r="E58" s="45" t="s">
        <v>217</v>
      </c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7"/>
      <c r="BD58" s="51">
        <v>1</v>
      </c>
      <c r="BE58" s="52"/>
      <c r="BF58" s="52"/>
      <c r="BG58" s="52"/>
      <c r="BH58" s="52"/>
      <c r="BI58" s="52"/>
      <c r="BJ58" s="52"/>
      <c r="BK58" s="52"/>
      <c r="BL58" s="52"/>
      <c r="BM58" s="53"/>
      <c r="BN58" s="205">
        <v>4500</v>
      </c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  <c r="BZ58" s="206"/>
      <c r="CA58" s="206"/>
      <c r="CB58" s="207"/>
    </row>
    <row r="59" spans="1:88">
      <c r="A59" s="51">
        <v>20</v>
      </c>
      <c r="B59" s="52"/>
      <c r="C59" s="52"/>
      <c r="D59" s="53"/>
      <c r="E59" s="45" t="s">
        <v>218</v>
      </c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7"/>
      <c r="BD59" s="51">
        <v>1</v>
      </c>
      <c r="BE59" s="52"/>
      <c r="BF59" s="52"/>
      <c r="BG59" s="52"/>
      <c r="BH59" s="52"/>
      <c r="BI59" s="52"/>
      <c r="BJ59" s="52"/>
      <c r="BK59" s="52"/>
      <c r="BL59" s="52"/>
      <c r="BM59" s="53"/>
      <c r="BN59" s="211">
        <f>95744+1094.5+29415.22</f>
        <v>126253.72</v>
      </c>
      <c r="BO59" s="212"/>
      <c r="BP59" s="212"/>
      <c r="BQ59" s="212"/>
      <c r="BR59" s="212"/>
      <c r="BS59" s="212"/>
      <c r="BT59" s="212"/>
      <c r="BU59" s="212"/>
      <c r="BV59" s="212"/>
      <c r="BW59" s="212"/>
      <c r="BX59" s="212"/>
      <c r="BY59" s="212"/>
      <c r="BZ59" s="212"/>
      <c r="CA59" s="212"/>
      <c r="CB59" s="213"/>
      <c r="CC59" s="36">
        <f>BN59+BN60+BN54</f>
        <v>551161.92000000004</v>
      </c>
    </row>
    <row r="60" spans="1:88">
      <c r="A60" s="51">
        <v>21</v>
      </c>
      <c r="B60" s="52"/>
      <c r="C60" s="52"/>
      <c r="D60" s="53"/>
      <c r="E60" s="45" t="s">
        <v>224</v>
      </c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7"/>
      <c r="BD60" s="51">
        <v>1</v>
      </c>
      <c r="BE60" s="52"/>
      <c r="BF60" s="52"/>
      <c r="BG60" s="52"/>
      <c r="BH60" s="52"/>
      <c r="BI60" s="52"/>
      <c r="BJ60" s="52"/>
      <c r="BK60" s="52"/>
      <c r="BL60" s="52"/>
      <c r="BM60" s="53"/>
      <c r="BN60" s="211">
        <v>424908.2</v>
      </c>
      <c r="BO60" s="212"/>
      <c r="BP60" s="212"/>
      <c r="BQ60" s="212"/>
      <c r="BR60" s="212"/>
      <c r="BS60" s="212"/>
      <c r="BT60" s="212"/>
      <c r="BU60" s="212"/>
      <c r="BV60" s="212"/>
      <c r="BW60" s="212"/>
      <c r="BX60" s="212"/>
      <c r="BY60" s="212"/>
      <c r="BZ60" s="212"/>
      <c r="CA60" s="212"/>
      <c r="CB60" s="213"/>
      <c r="CC60" s="37"/>
    </row>
    <row r="61" spans="1:88" ht="42.75" customHeight="1">
      <c r="A61" s="51">
        <v>22</v>
      </c>
      <c r="B61" s="52"/>
      <c r="C61" s="52"/>
      <c r="D61" s="53"/>
      <c r="E61" s="48" t="s">
        <v>186</v>
      </c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50"/>
      <c r="BD61" s="51">
        <v>1</v>
      </c>
      <c r="BE61" s="52"/>
      <c r="BF61" s="52"/>
      <c r="BG61" s="52"/>
      <c r="BH61" s="52"/>
      <c r="BI61" s="52"/>
      <c r="BJ61" s="52"/>
      <c r="BK61" s="52"/>
      <c r="BL61" s="52"/>
      <c r="BM61" s="53"/>
      <c r="BN61" s="220">
        <v>903070.71999999997</v>
      </c>
      <c r="BO61" s="221"/>
      <c r="BP61" s="221"/>
      <c r="BQ61" s="221"/>
      <c r="BR61" s="221"/>
      <c r="BS61" s="221"/>
      <c r="BT61" s="221"/>
      <c r="BU61" s="221"/>
      <c r="BV61" s="221"/>
      <c r="BW61" s="221"/>
      <c r="BX61" s="221"/>
      <c r="BY61" s="221"/>
      <c r="BZ61" s="221"/>
      <c r="CA61" s="221"/>
      <c r="CB61" s="222"/>
      <c r="CD61" s="38">
        <f>BN61+BN62+BN63</f>
        <v>1218719.2</v>
      </c>
      <c r="CE61" s="39" t="s">
        <v>236</v>
      </c>
    </row>
    <row r="62" spans="1:88" ht="45" customHeight="1">
      <c r="A62" s="51">
        <v>23</v>
      </c>
      <c r="B62" s="52"/>
      <c r="C62" s="52"/>
      <c r="D62" s="53"/>
      <c r="E62" s="48" t="s">
        <v>187</v>
      </c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50"/>
      <c r="BD62" s="51">
        <v>1</v>
      </c>
      <c r="BE62" s="52"/>
      <c r="BF62" s="52"/>
      <c r="BG62" s="52"/>
      <c r="BH62" s="52"/>
      <c r="BI62" s="52"/>
      <c r="BJ62" s="52"/>
      <c r="BK62" s="52"/>
      <c r="BL62" s="52"/>
      <c r="BM62" s="53"/>
      <c r="BN62" s="220">
        <v>254712.52</v>
      </c>
      <c r="BO62" s="221"/>
      <c r="BP62" s="221"/>
      <c r="BQ62" s="221"/>
      <c r="BR62" s="221"/>
      <c r="BS62" s="221"/>
      <c r="BT62" s="221"/>
      <c r="BU62" s="221"/>
      <c r="BV62" s="221"/>
      <c r="BW62" s="221"/>
      <c r="BX62" s="221"/>
      <c r="BY62" s="221"/>
      <c r="BZ62" s="221"/>
      <c r="CA62" s="221"/>
      <c r="CB62" s="222"/>
    </row>
    <row r="63" spans="1:88" ht="43.5" customHeight="1">
      <c r="A63" s="51">
        <v>24</v>
      </c>
      <c r="B63" s="52"/>
      <c r="C63" s="52"/>
      <c r="D63" s="53"/>
      <c r="E63" s="48" t="s">
        <v>188</v>
      </c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50"/>
      <c r="BD63" s="51">
        <v>1</v>
      </c>
      <c r="BE63" s="52"/>
      <c r="BF63" s="52"/>
      <c r="BG63" s="52"/>
      <c r="BH63" s="52"/>
      <c r="BI63" s="52"/>
      <c r="BJ63" s="52"/>
      <c r="BK63" s="52"/>
      <c r="BL63" s="52"/>
      <c r="BM63" s="53"/>
      <c r="BN63" s="245">
        <v>60935.96</v>
      </c>
      <c r="BO63" s="246"/>
      <c r="BP63" s="246"/>
      <c r="BQ63" s="246"/>
      <c r="BR63" s="246"/>
      <c r="BS63" s="246"/>
      <c r="BT63" s="246"/>
      <c r="BU63" s="246"/>
      <c r="BV63" s="246"/>
      <c r="BW63" s="246"/>
      <c r="BX63" s="246"/>
      <c r="BY63" s="246"/>
      <c r="BZ63" s="246"/>
      <c r="CA63" s="246"/>
      <c r="CB63" s="247"/>
    </row>
    <row r="64" spans="1:88" ht="21" customHeight="1">
      <c r="A64" s="51">
        <v>25</v>
      </c>
      <c r="B64" s="52"/>
      <c r="C64" s="52"/>
      <c r="D64" s="53"/>
      <c r="E64" s="48" t="s">
        <v>234</v>
      </c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231"/>
      <c r="AO64" s="231"/>
      <c r="AP64" s="231"/>
      <c r="AQ64" s="231"/>
      <c r="AR64" s="231"/>
      <c r="AS64" s="231"/>
      <c r="AT64" s="231"/>
      <c r="AU64" s="231"/>
      <c r="AV64" s="231"/>
      <c r="AW64" s="231"/>
      <c r="AX64" s="231"/>
      <c r="AY64" s="231"/>
      <c r="AZ64" s="231"/>
      <c r="BA64" s="231"/>
      <c r="BB64" s="231"/>
      <c r="BC64" s="251"/>
      <c r="BD64" s="51">
        <v>1</v>
      </c>
      <c r="BE64" s="52"/>
      <c r="BF64" s="52"/>
      <c r="BG64" s="52"/>
      <c r="BH64" s="52"/>
      <c r="BI64" s="52"/>
      <c r="BJ64" s="52"/>
      <c r="BK64" s="52"/>
      <c r="BL64" s="52"/>
      <c r="BM64" s="53"/>
      <c r="BN64" s="214"/>
      <c r="BO64" s="215"/>
      <c r="BP64" s="215"/>
      <c r="BQ64" s="215"/>
      <c r="BR64" s="215"/>
      <c r="BS64" s="215"/>
      <c r="BT64" s="215"/>
      <c r="BU64" s="215"/>
      <c r="BV64" s="215"/>
      <c r="BW64" s="215"/>
      <c r="BX64" s="215"/>
      <c r="BY64" s="215"/>
      <c r="BZ64" s="215"/>
      <c r="CA64" s="215"/>
      <c r="CB64" s="216"/>
    </row>
    <row r="65" spans="1:86">
      <c r="A65" s="51"/>
      <c r="B65" s="52"/>
      <c r="C65" s="52"/>
      <c r="D65" s="53"/>
      <c r="E65" s="114" t="s">
        <v>40</v>
      </c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6"/>
      <c r="BD65" s="51" t="s">
        <v>1</v>
      </c>
      <c r="BE65" s="52"/>
      <c r="BF65" s="52"/>
      <c r="BG65" s="52"/>
      <c r="BH65" s="52"/>
      <c r="BI65" s="52"/>
      <c r="BJ65" s="52"/>
      <c r="BK65" s="52"/>
      <c r="BL65" s="52"/>
      <c r="BM65" s="53"/>
      <c r="BN65" s="248">
        <f>SUM(BN40:BN64)</f>
        <v>2877379.39</v>
      </c>
      <c r="BO65" s="249"/>
      <c r="BP65" s="249"/>
      <c r="BQ65" s="249"/>
      <c r="BR65" s="249"/>
      <c r="BS65" s="249"/>
      <c r="BT65" s="249"/>
      <c r="BU65" s="249"/>
      <c r="BV65" s="249"/>
      <c r="BW65" s="249"/>
      <c r="BX65" s="249"/>
      <c r="BY65" s="249"/>
      <c r="BZ65" s="249"/>
      <c r="CA65" s="249"/>
      <c r="CB65" s="250"/>
    </row>
    <row r="66" spans="1:86" ht="4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</row>
    <row r="67" spans="1:86" ht="15.75">
      <c r="A67" s="84" t="s">
        <v>154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2"/>
      <c r="CD67" s="2"/>
    </row>
    <row r="68" spans="1:86" ht="15.75">
      <c r="A68" s="84" t="s">
        <v>155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2"/>
      <c r="CD68" s="2"/>
    </row>
    <row r="69" spans="1:86">
      <c r="A69" s="87" t="s">
        <v>5</v>
      </c>
      <c r="B69" s="88"/>
      <c r="C69" s="88"/>
      <c r="D69" s="89"/>
      <c r="E69" s="87" t="s">
        <v>47</v>
      </c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9"/>
      <c r="AS69" s="87" t="s">
        <v>49</v>
      </c>
      <c r="AT69" s="88"/>
      <c r="AU69" s="88"/>
      <c r="AV69" s="88"/>
      <c r="AW69" s="88"/>
      <c r="AX69" s="88"/>
      <c r="AY69" s="88"/>
      <c r="AZ69" s="88"/>
      <c r="BA69" s="88"/>
      <c r="BB69" s="89"/>
      <c r="BC69" s="87" t="s">
        <v>156</v>
      </c>
      <c r="BD69" s="88"/>
      <c r="BE69" s="88"/>
      <c r="BF69" s="88"/>
      <c r="BG69" s="88"/>
      <c r="BH69" s="88"/>
      <c r="BI69" s="88"/>
      <c r="BJ69" s="88"/>
      <c r="BK69" s="88"/>
      <c r="BL69" s="88"/>
      <c r="BM69" s="89"/>
      <c r="BN69" s="227" t="s">
        <v>50</v>
      </c>
      <c r="BO69" s="227"/>
      <c r="BP69" s="227"/>
      <c r="BQ69" s="227"/>
      <c r="BR69" s="227"/>
      <c r="BS69" s="227"/>
      <c r="BT69" s="227"/>
      <c r="BU69" s="227"/>
      <c r="BV69" s="227"/>
      <c r="BW69" s="227"/>
      <c r="BX69" s="227"/>
      <c r="BY69" s="227"/>
      <c r="BZ69" s="227"/>
      <c r="CA69" s="227"/>
      <c r="CB69" s="227"/>
      <c r="CG69" s="41">
        <f>BN43+BN47+BN49+BN73+BN74+BN77+BN79+Лист6!BP16</f>
        <v>541100</v>
      </c>
      <c r="CH69" s="22" t="s">
        <v>225</v>
      </c>
    </row>
    <row r="70" spans="1:86">
      <c r="A70" s="90" t="s">
        <v>6</v>
      </c>
      <c r="B70" s="91"/>
      <c r="C70" s="91"/>
      <c r="D70" s="92"/>
      <c r="E70" s="90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2"/>
      <c r="AS70" s="90"/>
      <c r="AT70" s="91"/>
      <c r="AU70" s="91"/>
      <c r="AV70" s="91"/>
      <c r="AW70" s="91"/>
      <c r="AX70" s="91"/>
      <c r="AY70" s="91"/>
      <c r="AZ70" s="91"/>
      <c r="BA70" s="91"/>
      <c r="BB70" s="92"/>
      <c r="BC70" s="90" t="s">
        <v>157</v>
      </c>
      <c r="BD70" s="91"/>
      <c r="BE70" s="91"/>
      <c r="BF70" s="91"/>
      <c r="BG70" s="91"/>
      <c r="BH70" s="91"/>
      <c r="BI70" s="91"/>
      <c r="BJ70" s="91"/>
      <c r="BK70" s="91"/>
      <c r="BL70" s="91"/>
      <c r="BM70" s="92"/>
      <c r="BN70" s="227" t="s">
        <v>158</v>
      </c>
      <c r="BO70" s="227"/>
      <c r="BP70" s="227"/>
      <c r="BQ70" s="227"/>
      <c r="BR70" s="227"/>
      <c r="BS70" s="227"/>
      <c r="BT70" s="227"/>
      <c r="BU70" s="227"/>
      <c r="BV70" s="227"/>
      <c r="BW70" s="227"/>
      <c r="BX70" s="227"/>
      <c r="BY70" s="227"/>
      <c r="BZ70" s="227"/>
      <c r="CA70" s="227"/>
      <c r="CB70" s="227"/>
      <c r="CG70" s="13"/>
    </row>
    <row r="71" spans="1:86">
      <c r="A71" s="134"/>
      <c r="B71" s="135"/>
      <c r="C71" s="135"/>
      <c r="D71" s="136"/>
      <c r="E71" s="134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6"/>
      <c r="AS71" s="134"/>
      <c r="AT71" s="135"/>
      <c r="AU71" s="135"/>
      <c r="AV71" s="135"/>
      <c r="AW71" s="135"/>
      <c r="AX71" s="135"/>
      <c r="AY71" s="135"/>
      <c r="AZ71" s="135"/>
      <c r="BA71" s="135"/>
      <c r="BB71" s="136"/>
      <c r="BC71" s="134" t="s">
        <v>57</v>
      </c>
      <c r="BD71" s="135"/>
      <c r="BE71" s="135"/>
      <c r="BF71" s="135"/>
      <c r="BG71" s="135"/>
      <c r="BH71" s="135"/>
      <c r="BI71" s="135"/>
      <c r="BJ71" s="135"/>
      <c r="BK71" s="135"/>
      <c r="BL71" s="135"/>
      <c r="BM71" s="136"/>
      <c r="BN71" s="227"/>
      <c r="BO71" s="227"/>
      <c r="BP71" s="227"/>
      <c r="BQ71" s="227"/>
      <c r="BR71" s="227"/>
      <c r="BS71" s="227"/>
      <c r="BT71" s="227"/>
      <c r="BU71" s="227"/>
      <c r="BV71" s="227"/>
      <c r="BW71" s="227"/>
      <c r="BX71" s="227"/>
      <c r="BY71" s="227"/>
      <c r="BZ71" s="227"/>
      <c r="CA71" s="227"/>
      <c r="CB71" s="227"/>
      <c r="CF71">
        <v>244</v>
      </c>
      <c r="CG71" s="13">
        <f>BN31+CD55</f>
        <v>551161.92000000004</v>
      </c>
      <c r="CH71" s="24" t="s">
        <v>230</v>
      </c>
    </row>
    <row r="72" spans="1:86">
      <c r="A72" s="93"/>
      <c r="B72" s="94"/>
      <c r="C72" s="94"/>
      <c r="D72" s="95"/>
      <c r="E72" s="93">
        <v>1</v>
      </c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5"/>
      <c r="AS72" s="93">
        <v>2</v>
      </c>
      <c r="AT72" s="94"/>
      <c r="AU72" s="94"/>
      <c r="AV72" s="94"/>
      <c r="AW72" s="94"/>
      <c r="AX72" s="94"/>
      <c r="AY72" s="94"/>
      <c r="AZ72" s="94"/>
      <c r="BA72" s="94"/>
      <c r="BB72" s="95"/>
      <c r="BC72" s="93">
        <v>3</v>
      </c>
      <c r="BD72" s="94"/>
      <c r="BE72" s="94"/>
      <c r="BF72" s="94"/>
      <c r="BG72" s="94"/>
      <c r="BH72" s="94"/>
      <c r="BI72" s="94"/>
      <c r="BJ72" s="94"/>
      <c r="BK72" s="94"/>
      <c r="BL72" s="94"/>
      <c r="BM72" s="95"/>
      <c r="BN72" s="227">
        <v>4</v>
      </c>
      <c r="BO72" s="227"/>
      <c r="BP72" s="227"/>
      <c r="BQ72" s="227"/>
      <c r="BR72" s="227"/>
      <c r="BS72" s="227"/>
      <c r="BT72" s="227"/>
      <c r="BU72" s="227"/>
      <c r="BV72" s="227"/>
      <c r="BW72" s="227"/>
      <c r="BX72" s="227"/>
      <c r="BY72" s="227"/>
      <c r="BZ72" s="227"/>
      <c r="CA72" s="227"/>
      <c r="CB72" s="227"/>
    </row>
    <row r="73" spans="1:86">
      <c r="A73" s="93"/>
      <c r="B73" s="94"/>
      <c r="C73" s="94"/>
      <c r="D73" s="95"/>
      <c r="E73" s="45" t="s">
        <v>192</v>
      </c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7"/>
      <c r="AS73" s="18"/>
      <c r="AT73" s="19"/>
      <c r="AU73" s="19"/>
      <c r="AV73" s="19"/>
      <c r="AW73" s="19"/>
      <c r="AX73" s="19"/>
      <c r="AY73" s="19"/>
      <c r="AZ73" s="19"/>
      <c r="BA73" s="19"/>
      <c r="BB73" s="20"/>
      <c r="BC73" s="93"/>
      <c r="BD73" s="94"/>
      <c r="BE73" s="94"/>
      <c r="BF73" s="94"/>
      <c r="BG73" s="94"/>
      <c r="BH73" s="94"/>
      <c r="BI73" s="94"/>
      <c r="BJ73" s="94"/>
      <c r="BK73" s="94"/>
      <c r="BL73" s="94"/>
      <c r="BM73" s="95"/>
      <c r="BN73" s="228">
        <v>399000</v>
      </c>
      <c r="BO73" s="228"/>
      <c r="BP73" s="228"/>
      <c r="BQ73" s="228"/>
      <c r="BR73" s="228"/>
      <c r="BS73" s="228"/>
      <c r="BT73" s="228"/>
      <c r="BU73" s="228"/>
      <c r="BV73" s="228"/>
      <c r="BW73" s="228"/>
      <c r="BX73" s="228"/>
      <c r="BY73" s="228"/>
      <c r="BZ73" s="228"/>
      <c r="CA73" s="228"/>
      <c r="CB73" s="228"/>
      <c r="CD73" s="14"/>
    </row>
    <row r="74" spans="1:86">
      <c r="A74" s="93"/>
      <c r="B74" s="94"/>
      <c r="C74" s="94"/>
      <c r="D74" s="95"/>
      <c r="E74" s="45" t="s">
        <v>265</v>
      </c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7"/>
      <c r="AS74" s="30"/>
      <c r="AT74" s="31"/>
      <c r="AU74" s="31"/>
      <c r="AV74" s="31"/>
      <c r="AW74" s="31"/>
      <c r="AX74" s="31"/>
      <c r="AY74" s="31"/>
      <c r="AZ74" s="31"/>
      <c r="BA74" s="31"/>
      <c r="BB74" s="32"/>
      <c r="BC74" s="93"/>
      <c r="BD74" s="94"/>
      <c r="BE74" s="94"/>
      <c r="BF74" s="94"/>
      <c r="BG74" s="94"/>
      <c r="BH74" s="94"/>
      <c r="BI74" s="94"/>
      <c r="BJ74" s="94"/>
      <c r="BK74" s="94"/>
      <c r="BL74" s="94"/>
      <c r="BM74" s="95"/>
      <c r="BN74" s="228"/>
      <c r="BO74" s="228"/>
      <c r="BP74" s="228"/>
      <c r="BQ74" s="228"/>
      <c r="BR74" s="228"/>
      <c r="BS74" s="228"/>
      <c r="BT74" s="228"/>
      <c r="BU74" s="228"/>
      <c r="BV74" s="228"/>
      <c r="BW74" s="228"/>
      <c r="BX74" s="228"/>
      <c r="BY74" s="228"/>
      <c r="BZ74" s="228"/>
      <c r="CA74" s="228"/>
      <c r="CB74" s="228"/>
    </row>
    <row r="75" spans="1:86" ht="28.5" customHeight="1">
      <c r="A75" s="93"/>
      <c r="B75" s="94"/>
      <c r="C75" s="94"/>
      <c r="D75" s="95"/>
      <c r="E75" s="48" t="s">
        <v>266</v>
      </c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29"/>
      <c r="BH75" s="229"/>
      <c r="BI75" s="229"/>
      <c r="BJ75" s="229"/>
      <c r="BK75" s="229"/>
      <c r="BL75" s="229"/>
      <c r="BM75" s="230"/>
      <c r="BN75" s="252"/>
      <c r="BO75" s="252"/>
      <c r="BP75" s="252"/>
      <c r="BQ75" s="252"/>
      <c r="BR75" s="252"/>
      <c r="BS75" s="252"/>
      <c r="BT75" s="252"/>
      <c r="BU75" s="252"/>
      <c r="BV75" s="252"/>
      <c r="BW75" s="252"/>
      <c r="BX75" s="252"/>
      <c r="BY75" s="252"/>
      <c r="BZ75" s="252"/>
      <c r="CA75" s="252"/>
      <c r="CB75" s="252"/>
      <c r="CC75" s="40">
        <f>BN75+BN76</f>
        <v>0</v>
      </c>
    </row>
    <row r="76" spans="1:86" ht="31.5" customHeight="1">
      <c r="A76" s="93"/>
      <c r="B76" s="94"/>
      <c r="C76" s="94"/>
      <c r="D76" s="95"/>
      <c r="E76" s="48" t="s">
        <v>267</v>
      </c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229"/>
      <c r="BD76" s="229"/>
      <c r="BE76" s="229"/>
      <c r="BF76" s="229"/>
      <c r="BG76" s="229"/>
      <c r="BH76" s="229"/>
      <c r="BI76" s="229"/>
      <c r="BJ76" s="229"/>
      <c r="BK76" s="229"/>
      <c r="BL76" s="229"/>
      <c r="BM76" s="230"/>
      <c r="BN76" s="252"/>
      <c r="BO76" s="252"/>
      <c r="BP76" s="252"/>
      <c r="BQ76" s="252"/>
      <c r="BR76" s="252"/>
      <c r="BS76" s="252"/>
      <c r="BT76" s="252"/>
      <c r="BU76" s="252"/>
      <c r="BV76" s="252"/>
      <c r="BW76" s="252"/>
      <c r="BX76" s="252"/>
      <c r="BY76" s="252"/>
      <c r="BZ76" s="252"/>
      <c r="CA76" s="252"/>
      <c r="CB76" s="252"/>
      <c r="CD76" s="21">
        <f>BN73+BN74</f>
        <v>399000</v>
      </c>
      <c r="CE76" s="22" t="s">
        <v>228</v>
      </c>
    </row>
    <row r="77" spans="1:86">
      <c r="A77" s="93"/>
      <c r="B77" s="94"/>
      <c r="C77" s="94"/>
      <c r="D77" s="95"/>
      <c r="E77" s="45" t="s">
        <v>221</v>
      </c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7"/>
      <c r="AS77" s="18"/>
      <c r="AT77" s="19"/>
      <c r="AU77" s="19"/>
      <c r="AV77" s="19"/>
      <c r="AW77" s="19"/>
      <c r="AX77" s="19"/>
      <c r="AY77" s="19"/>
      <c r="AZ77" s="19"/>
      <c r="BA77" s="19"/>
      <c r="BB77" s="20"/>
      <c r="BC77" s="93"/>
      <c r="BD77" s="94"/>
      <c r="BE77" s="94"/>
      <c r="BF77" s="94"/>
      <c r="BG77" s="94"/>
      <c r="BH77" s="94"/>
      <c r="BI77" s="94"/>
      <c r="BJ77" s="94"/>
      <c r="BK77" s="94"/>
      <c r="BL77" s="94"/>
      <c r="BM77" s="95"/>
      <c r="BN77" s="228">
        <v>11600</v>
      </c>
      <c r="BO77" s="228"/>
      <c r="BP77" s="228"/>
      <c r="BQ77" s="228"/>
      <c r="BR77" s="228"/>
      <c r="BS77" s="228"/>
      <c r="BT77" s="228"/>
      <c r="BU77" s="228"/>
      <c r="BV77" s="228"/>
      <c r="BW77" s="228"/>
      <c r="BX77" s="228"/>
      <c r="BY77" s="228"/>
      <c r="BZ77" s="228"/>
      <c r="CA77" s="228"/>
      <c r="CB77" s="228"/>
      <c r="CD77" s="21">
        <f>BN77+BN79</f>
        <v>41600</v>
      </c>
      <c r="CE77" s="22" t="s">
        <v>227</v>
      </c>
    </row>
    <row r="78" spans="1:86">
      <c r="A78" s="93"/>
      <c r="B78" s="94"/>
      <c r="C78" s="94"/>
      <c r="D78" s="95"/>
      <c r="E78" s="45" t="s">
        <v>252</v>
      </c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7"/>
      <c r="AS78" s="18"/>
      <c r="AT78" s="19"/>
      <c r="AU78" s="19"/>
      <c r="AV78" s="19"/>
      <c r="AW78" s="19"/>
      <c r="AX78" s="19"/>
      <c r="AY78" s="19"/>
      <c r="AZ78" s="19"/>
      <c r="BA78" s="19"/>
      <c r="BB78" s="20"/>
      <c r="BC78" s="93"/>
      <c r="BD78" s="94"/>
      <c r="BE78" s="94"/>
      <c r="BF78" s="94"/>
      <c r="BG78" s="94"/>
      <c r="BH78" s="94"/>
      <c r="BI78" s="94"/>
      <c r="BJ78" s="94"/>
      <c r="BK78" s="94"/>
      <c r="BL78" s="94"/>
      <c r="BM78" s="95"/>
      <c r="BN78" s="244"/>
      <c r="BO78" s="244"/>
      <c r="BP78" s="244"/>
      <c r="BQ78" s="244"/>
      <c r="BR78" s="244"/>
      <c r="BS78" s="244"/>
      <c r="BT78" s="244"/>
      <c r="BU78" s="244"/>
      <c r="BV78" s="244"/>
      <c r="BW78" s="244"/>
      <c r="BX78" s="244"/>
      <c r="BY78" s="244"/>
      <c r="BZ78" s="244"/>
      <c r="CA78" s="244"/>
      <c r="CB78" s="244"/>
      <c r="CD78" s="14">
        <f>BN76+BN81+BN82+BN80</f>
        <v>133030.37</v>
      </c>
      <c r="CE78" t="s">
        <v>229</v>
      </c>
    </row>
    <row r="79" spans="1:86">
      <c r="A79" s="93"/>
      <c r="B79" s="94"/>
      <c r="C79" s="94"/>
      <c r="D79" s="95"/>
      <c r="E79" s="45" t="s">
        <v>193</v>
      </c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7"/>
      <c r="AS79" s="18"/>
      <c r="AT79" s="19"/>
      <c r="AU79" s="19"/>
      <c r="AV79" s="19"/>
      <c r="AW79" s="19"/>
      <c r="AX79" s="19"/>
      <c r="AY79" s="19"/>
      <c r="AZ79" s="19"/>
      <c r="BA79" s="19"/>
      <c r="BB79" s="20"/>
      <c r="BC79" s="93"/>
      <c r="BD79" s="94"/>
      <c r="BE79" s="94"/>
      <c r="BF79" s="94"/>
      <c r="BG79" s="94"/>
      <c r="BH79" s="94"/>
      <c r="BI79" s="94"/>
      <c r="BJ79" s="94"/>
      <c r="BK79" s="94"/>
      <c r="BL79" s="94"/>
      <c r="BM79" s="95"/>
      <c r="BN79" s="228">
        <v>30000</v>
      </c>
      <c r="BO79" s="228"/>
      <c r="BP79" s="228"/>
      <c r="BQ79" s="228"/>
      <c r="BR79" s="228"/>
      <c r="BS79" s="228"/>
      <c r="BT79" s="228"/>
      <c r="BU79" s="228"/>
      <c r="BV79" s="228"/>
      <c r="BW79" s="228"/>
      <c r="BX79" s="228"/>
      <c r="BY79" s="228"/>
      <c r="BZ79" s="228"/>
      <c r="CA79" s="228"/>
      <c r="CB79" s="228"/>
      <c r="CD79" s="14">
        <f>BN83+BN75</f>
        <v>0</v>
      </c>
      <c r="CE79" t="s">
        <v>235</v>
      </c>
    </row>
    <row r="80" spans="1:86">
      <c r="A80" s="93"/>
      <c r="B80" s="94"/>
      <c r="C80" s="94"/>
      <c r="D80" s="95"/>
      <c r="E80" s="45" t="s">
        <v>278</v>
      </c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231"/>
      <c r="AT80" s="231"/>
      <c r="AU80" s="231"/>
      <c r="AV80" s="231"/>
      <c r="AW80" s="231"/>
      <c r="AX80" s="231"/>
      <c r="AY80" s="231"/>
      <c r="AZ80" s="231"/>
      <c r="BA80" s="231"/>
      <c r="BB80" s="231"/>
      <c r="BC80" s="231"/>
      <c r="BD80" s="231"/>
      <c r="BE80" s="231"/>
      <c r="BF80" s="231"/>
      <c r="BG80" s="231"/>
      <c r="BH80" s="231"/>
      <c r="BI80" s="231"/>
      <c r="BJ80" s="33"/>
      <c r="BK80" s="33"/>
      <c r="BL80" s="33"/>
      <c r="BM80" s="34"/>
      <c r="BN80" s="204">
        <v>110000</v>
      </c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  <c r="BZ80" s="204"/>
      <c r="CA80" s="204"/>
      <c r="CB80" s="204"/>
      <c r="CD80" s="14"/>
    </row>
    <row r="81" spans="1:83">
      <c r="A81" s="93"/>
      <c r="B81" s="94"/>
      <c r="C81" s="94"/>
      <c r="D81" s="95"/>
      <c r="E81" s="45" t="s">
        <v>197</v>
      </c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7"/>
      <c r="AS81" s="18"/>
      <c r="AT81" s="19"/>
      <c r="AU81" s="19"/>
      <c r="AV81" s="19"/>
      <c r="AW81" s="19"/>
      <c r="AX81" s="19"/>
      <c r="AY81" s="19"/>
      <c r="AZ81" s="19"/>
      <c r="BA81" s="19"/>
      <c r="BB81" s="20"/>
      <c r="BC81" s="93"/>
      <c r="BD81" s="94"/>
      <c r="BE81" s="94"/>
      <c r="BF81" s="94"/>
      <c r="BG81" s="94"/>
      <c r="BH81" s="94"/>
      <c r="BI81" s="94"/>
      <c r="BJ81" s="94"/>
      <c r="BK81" s="94"/>
      <c r="BL81" s="94"/>
      <c r="BM81" s="95"/>
      <c r="BN81" s="252">
        <v>23030.37</v>
      </c>
      <c r="BO81" s="252"/>
      <c r="BP81" s="252"/>
      <c r="BQ81" s="252"/>
      <c r="BR81" s="252"/>
      <c r="BS81" s="252"/>
      <c r="BT81" s="252"/>
      <c r="BU81" s="252"/>
      <c r="BV81" s="252"/>
      <c r="BW81" s="252"/>
      <c r="BX81" s="252"/>
      <c r="BY81" s="252"/>
      <c r="BZ81" s="252"/>
      <c r="CA81" s="252"/>
      <c r="CB81" s="252"/>
    </row>
    <row r="82" spans="1:83">
      <c r="A82" s="93"/>
      <c r="B82" s="94"/>
      <c r="C82" s="94"/>
      <c r="D82" s="95"/>
      <c r="E82" s="45" t="s">
        <v>244</v>
      </c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7"/>
      <c r="AS82" s="18"/>
      <c r="AT82" s="19"/>
      <c r="AU82" s="19"/>
      <c r="AV82" s="19"/>
      <c r="AW82" s="19"/>
      <c r="AX82" s="19"/>
      <c r="AY82" s="19"/>
      <c r="AZ82" s="19"/>
      <c r="BA82" s="19"/>
      <c r="BB82" s="20"/>
      <c r="BC82" s="93"/>
      <c r="BD82" s="94"/>
      <c r="BE82" s="94"/>
      <c r="BF82" s="94"/>
      <c r="BG82" s="94"/>
      <c r="BH82" s="94"/>
      <c r="BI82" s="94"/>
      <c r="BJ82" s="94"/>
      <c r="BK82" s="94"/>
      <c r="BL82" s="94"/>
      <c r="BM82" s="95"/>
      <c r="BN82" s="252"/>
      <c r="BO82" s="252"/>
      <c r="BP82" s="252"/>
      <c r="BQ82" s="252"/>
      <c r="BR82" s="252"/>
      <c r="BS82" s="252"/>
      <c r="BT82" s="252"/>
      <c r="BU82" s="252"/>
      <c r="BV82" s="252"/>
      <c r="BW82" s="252"/>
      <c r="BX82" s="252"/>
      <c r="BY82" s="252"/>
      <c r="BZ82" s="252"/>
      <c r="CA82" s="252"/>
      <c r="CB82" s="252"/>
      <c r="CD82" s="16"/>
    </row>
    <row r="83" spans="1:83">
      <c r="A83" s="93"/>
      <c r="B83" s="94"/>
      <c r="C83" s="94"/>
      <c r="D83" s="95"/>
      <c r="E83" s="45" t="s">
        <v>276</v>
      </c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7"/>
      <c r="AS83" s="18"/>
      <c r="AT83" s="19"/>
      <c r="AU83" s="19"/>
      <c r="AV83" s="19"/>
      <c r="AW83" s="19"/>
      <c r="AX83" s="19"/>
      <c r="AY83" s="19"/>
      <c r="AZ83" s="19"/>
      <c r="BA83" s="19"/>
      <c r="BB83" s="20"/>
      <c r="BC83" s="93"/>
      <c r="BD83" s="94"/>
      <c r="BE83" s="94"/>
      <c r="BF83" s="94"/>
      <c r="BG83" s="94"/>
      <c r="BH83" s="94"/>
      <c r="BI83" s="94"/>
      <c r="BJ83" s="94"/>
      <c r="BK83" s="94"/>
      <c r="BL83" s="94"/>
      <c r="BM83" s="95"/>
      <c r="BN83" s="226">
        <f>13300-13300</f>
        <v>0</v>
      </c>
      <c r="BO83" s="226"/>
      <c r="BP83" s="226"/>
      <c r="BQ83" s="226"/>
      <c r="BR83" s="226"/>
      <c r="BS83" s="226"/>
      <c r="BT83" s="226"/>
      <c r="BU83" s="226"/>
      <c r="BV83" s="226"/>
      <c r="BW83" s="226"/>
      <c r="BX83" s="226"/>
      <c r="BY83" s="226"/>
      <c r="BZ83" s="226"/>
      <c r="CA83" s="226"/>
      <c r="CB83" s="226"/>
      <c r="CD83" s="16">
        <v>16958854.600000001</v>
      </c>
      <c r="CE83" t="s">
        <v>262</v>
      </c>
    </row>
    <row r="84" spans="1:83">
      <c r="A84" s="45"/>
      <c r="B84" s="46"/>
      <c r="C84" s="46"/>
      <c r="D84" s="47"/>
      <c r="E84" s="114" t="s">
        <v>40</v>
      </c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6"/>
      <c r="AS84" s="51" t="s">
        <v>1</v>
      </c>
      <c r="AT84" s="52"/>
      <c r="AU84" s="52"/>
      <c r="AV84" s="52"/>
      <c r="AW84" s="52"/>
      <c r="AX84" s="52"/>
      <c r="AY84" s="52"/>
      <c r="AZ84" s="52"/>
      <c r="BA84" s="52"/>
      <c r="BB84" s="53"/>
      <c r="BC84" s="51" t="s">
        <v>1</v>
      </c>
      <c r="BD84" s="52"/>
      <c r="BE84" s="52"/>
      <c r="BF84" s="52"/>
      <c r="BG84" s="52"/>
      <c r="BH84" s="52"/>
      <c r="BI84" s="52"/>
      <c r="BJ84" s="52"/>
      <c r="BK84" s="52"/>
      <c r="BL84" s="52"/>
      <c r="BM84" s="53"/>
      <c r="BN84" s="253">
        <f>SUM(BN73:BN83)</f>
        <v>573630.37</v>
      </c>
      <c r="BO84" s="253"/>
      <c r="BP84" s="253"/>
      <c r="BQ84" s="253"/>
      <c r="BR84" s="253"/>
      <c r="BS84" s="253"/>
      <c r="BT84" s="253"/>
      <c r="BU84" s="253"/>
      <c r="BV84" s="253"/>
      <c r="BW84" s="253"/>
      <c r="BX84" s="253"/>
      <c r="BY84" s="253"/>
      <c r="BZ84" s="253"/>
      <c r="CA84" s="253"/>
      <c r="CB84" s="253"/>
      <c r="CD84" s="14">
        <f>Лист3!DF43+Лист4!BQ53+Лист5!BN20+Лист5!BJ38+Лист6!BP17+Лист6!BP42+Лист7!BN34+Лист7!BN65+Лист7!BN84</f>
        <v>16958854.600720003</v>
      </c>
    </row>
    <row r="85" spans="1:83">
      <c r="CD85" s="14">
        <f>CD83-CD84</f>
        <v>-7.2000175714492798E-4</v>
      </c>
    </row>
    <row r="89" spans="1:83">
      <c r="BS89" s="1" t="s">
        <v>181</v>
      </c>
    </row>
  </sheetData>
  <mergeCells count="351">
    <mergeCell ref="E45:BC45"/>
    <mergeCell ref="BD45:BM45"/>
    <mergeCell ref="BN45:CB45"/>
    <mergeCell ref="A57:D57"/>
    <mergeCell ref="A58:D58"/>
    <mergeCell ref="A59:D59"/>
    <mergeCell ref="A60:D60"/>
    <mergeCell ref="A61:D61"/>
    <mergeCell ref="A25:D25"/>
    <mergeCell ref="E25:AM25"/>
    <mergeCell ref="AN25:BC25"/>
    <mergeCell ref="BD25:BM25"/>
    <mergeCell ref="BN25:CB25"/>
    <mergeCell ref="E75:BM75"/>
    <mergeCell ref="BN19:CB19"/>
    <mergeCell ref="AN17:BC17"/>
    <mergeCell ref="BD24:BM24"/>
    <mergeCell ref="BN24:CB24"/>
    <mergeCell ref="E28:AM28"/>
    <mergeCell ref="AN28:BC28"/>
    <mergeCell ref="BD28:BM28"/>
    <mergeCell ref="BN28:CB28"/>
    <mergeCell ref="E29:AM29"/>
    <mergeCell ref="AN29:BC29"/>
    <mergeCell ref="BN29:CB29"/>
    <mergeCell ref="BD19:BM19"/>
    <mergeCell ref="BD20:BM20"/>
    <mergeCell ref="BD21:BM21"/>
    <mergeCell ref="BD22:BM22"/>
    <mergeCell ref="BD27:BM27"/>
    <mergeCell ref="BN21:CB21"/>
    <mergeCell ref="BN22:CB22"/>
    <mergeCell ref="BN20:CB20"/>
    <mergeCell ref="AN19:BC19"/>
    <mergeCell ref="AN20:BC20"/>
    <mergeCell ref="AN21:BC21"/>
    <mergeCell ref="AN22:BC22"/>
    <mergeCell ref="BN79:CB79"/>
    <mergeCell ref="A84:D84"/>
    <mergeCell ref="E84:AR84"/>
    <mergeCell ref="BN81:CB81"/>
    <mergeCell ref="BN82:CB82"/>
    <mergeCell ref="BN75:CB75"/>
    <mergeCell ref="A77:D77"/>
    <mergeCell ref="A78:D78"/>
    <mergeCell ref="A80:D80"/>
    <mergeCell ref="A81:D81"/>
    <mergeCell ref="A82:D82"/>
    <mergeCell ref="AS84:BB84"/>
    <mergeCell ref="BC84:BM84"/>
    <mergeCell ref="BN84:CB84"/>
    <mergeCell ref="BC81:BM81"/>
    <mergeCell ref="BC82:BM82"/>
    <mergeCell ref="E81:AR81"/>
    <mergeCell ref="E82:AR82"/>
    <mergeCell ref="BN76:CB76"/>
    <mergeCell ref="A75:D75"/>
    <mergeCell ref="E79:AR79"/>
    <mergeCell ref="A83:D83"/>
    <mergeCell ref="E77:AR77"/>
    <mergeCell ref="E78:AR78"/>
    <mergeCell ref="A46:D46"/>
    <mergeCell ref="E50:BC50"/>
    <mergeCell ref="A53:D53"/>
    <mergeCell ref="A54:D54"/>
    <mergeCell ref="E53:BC53"/>
    <mergeCell ref="E83:AR83"/>
    <mergeCell ref="BC83:BM83"/>
    <mergeCell ref="A39:D39"/>
    <mergeCell ref="A52:D52"/>
    <mergeCell ref="E52:BC52"/>
    <mergeCell ref="E46:BC46"/>
    <mergeCell ref="A32:D32"/>
    <mergeCell ref="E32:AM32"/>
    <mergeCell ref="AN32:BC32"/>
    <mergeCell ref="AS69:BB69"/>
    <mergeCell ref="BC69:BM69"/>
    <mergeCell ref="A56:D56"/>
    <mergeCell ref="E56:BC56"/>
    <mergeCell ref="BD56:BM56"/>
    <mergeCell ref="BD54:BM54"/>
    <mergeCell ref="E55:BC55"/>
    <mergeCell ref="BD55:BM55"/>
    <mergeCell ref="BD51:BM51"/>
    <mergeCell ref="E47:BC47"/>
    <mergeCell ref="BD47:BM47"/>
    <mergeCell ref="E51:BC51"/>
    <mergeCell ref="BD48:BM48"/>
    <mergeCell ref="E49:BC49"/>
    <mergeCell ref="A45:D45"/>
    <mergeCell ref="E60:BC60"/>
    <mergeCell ref="BD60:BM60"/>
    <mergeCell ref="A41:D41"/>
    <mergeCell ref="A72:D72"/>
    <mergeCell ref="A70:D70"/>
    <mergeCell ref="A55:D55"/>
    <mergeCell ref="E70:AR70"/>
    <mergeCell ref="AS70:BB70"/>
    <mergeCell ref="BD53:BM53"/>
    <mergeCell ref="BD64:BM64"/>
    <mergeCell ref="E62:BC62"/>
    <mergeCell ref="BD62:BM62"/>
    <mergeCell ref="BD63:BM63"/>
    <mergeCell ref="A69:D69"/>
    <mergeCell ref="E69:AR69"/>
    <mergeCell ref="A62:D62"/>
    <mergeCell ref="A63:D63"/>
    <mergeCell ref="E64:BC64"/>
    <mergeCell ref="E63:BC63"/>
    <mergeCell ref="A65:D65"/>
    <mergeCell ref="A44:D44"/>
    <mergeCell ref="A47:D47"/>
    <mergeCell ref="A48:D48"/>
    <mergeCell ref="A29:D29"/>
    <mergeCell ref="BC73:BM73"/>
    <mergeCell ref="BN74:CB74"/>
    <mergeCell ref="BN62:CB62"/>
    <mergeCell ref="A73:D73"/>
    <mergeCell ref="A74:D74"/>
    <mergeCell ref="BN63:CB63"/>
    <mergeCell ref="BN70:CB70"/>
    <mergeCell ref="A67:CB67"/>
    <mergeCell ref="E59:BC59"/>
    <mergeCell ref="BN65:CB65"/>
    <mergeCell ref="A64:D64"/>
    <mergeCell ref="E61:BC61"/>
    <mergeCell ref="BD61:BM61"/>
    <mergeCell ref="BD30:BM30"/>
    <mergeCell ref="AN30:BC30"/>
    <mergeCell ref="E30:AM30"/>
    <mergeCell ref="A30:D30"/>
    <mergeCell ref="A51:D51"/>
    <mergeCell ref="BD44:BM44"/>
    <mergeCell ref="BD43:BM43"/>
    <mergeCell ref="BD49:BM49"/>
    <mergeCell ref="A20:D20"/>
    <mergeCell ref="A27:D27"/>
    <mergeCell ref="A36:CB36"/>
    <mergeCell ref="A37:D37"/>
    <mergeCell ref="E37:BC37"/>
    <mergeCell ref="BD37:BM37"/>
    <mergeCell ref="BN37:CB37"/>
    <mergeCell ref="BD23:BM23"/>
    <mergeCell ref="A22:D22"/>
    <mergeCell ref="E21:AM21"/>
    <mergeCell ref="E22:AM22"/>
    <mergeCell ref="BN27:CB27"/>
    <mergeCell ref="E24:AM24"/>
    <mergeCell ref="E20:AM20"/>
    <mergeCell ref="A21:D21"/>
    <mergeCell ref="A23:D23"/>
    <mergeCell ref="A24:D24"/>
    <mergeCell ref="E23:AM23"/>
    <mergeCell ref="A28:D28"/>
    <mergeCell ref="AN24:BC24"/>
    <mergeCell ref="AN27:BC27"/>
    <mergeCell ref="BN23:CB23"/>
    <mergeCell ref="A26:D26"/>
    <mergeCell ref="E26:AM26"/>
    <mergeCell ref="AN6:BC6"/>
    <mergeCell ref="AN7:BC7"/>
    <mergeCell ref="AN8:BC8"/>
    <mergeCell ref="AN9:BC9"/>
    <mergeCell ref="AN10:BC10"/>
    <mergeCell ref="A6:D6"/>
    <mergeCell ref="A7:D7"/>
    <mergeCell ref="A8:D8"/>
    <mergeCell ref="A9:D9"/>
    <mergeCell ref="A10:D10"/>
    <mergeCell ref="BD8:BM8"/>
    <mergeCell ref="BD9:BM9"/>
    <mergeCell ref="BD10:BM10"/>
    <mergeCell ref="E8:AM8"/>
    <mergeCell ref="E9:AM9"/>
    <mergeCell ref="E10:AM10"/>
    <mergeCell ref="E14:AM14"/>
    <mergeCell ref="A16:D16"/>
    <mergeCell ref="E11:AM11"/>
    <mergeCell ref="E12:AM12"/>
    <mergeCell ref="E13:AM13"/>
    <mergeCell ref="E15:AM15"/>
    <mergeCell ref="E16:AM16"/>
    <mergeCell ref="BD4:BM4"/>
    <mergeCell ref="BN4:CB4"/>
    <mergeCell ref="A5:D5"/>
    <mergeCell ref="E5:AM5"/>
    <mergeCell ref="AN5:BC5"/>
    <mergeCell ref="BD5:BM5"/>
    <mergeCell ref="BN5:CB5"/>
    <mergeCell ref="BD16:BM16"/>
    <mergeCell ref="BN6:CB6"/>
    <mergeCell ref="BN7:CB7"/>
    <mergeCell ref="BN8:CB8"/>
    <mergeCell ref="BN9:CB9"/>
    <mergeCell ref="BN10:CB10"/>
    <mergeCell ref="BN11:CB11"/>
    <mergeCell ref="BN12:CB12"/>
    <mergeCell ref="BN13:CB13"/>
    <mergeCell ref="BN15:CB15"/>
    <mergeCell ref="BD6:BM6"/>
    <mergeCell ref="BD7:BM7"/>
    <mergeCell ref="A4:D4"/>
    <mergeCell ref="E4:AM4"/>
    <mergeCell ref="AN4:BC4"/>
    <mergeCell ref="E6:AM6"/>
    <mergeCell ref="E7:AM7"/>
    <mergeCell ref="A1:CB1"/>
    <mergeCell ref="A2:D2"/>
    <mergeCell ref="E2:AM2"/>
    <mergeCell ref="AN2:BC2"/>
    <mergeCell ref="BD2:BM2"/>
    <mergeCell ref="BN2:CB2"/>
    <mergeCell ref="A3:D3"/>
    <mergeCell ref="E3:AM3"/>
    <mergeCell ref="AN3:BC3"/>
    <mergeCell ref="BD3:BM3"/>
    <mergeCell ref="BN3:CB3"/>
    <mergeCell ref="BN16:CB16"/>
    <mergeCell ref="BD18:BM18"/>
    <mergeCell ref="BN18:CB18"/>
    <mergeCell ref="BD17:BM17"/>
    <mergeCell ref="AN11:BC11"/>
    <mergeCell ref="AN12:BC12"/>
    <mergeCell ref="AN13:BC13"/>
    <mergeCell ref="AN15:BC15"/>
    <mergeCell ref="AN16:BC16"/>
    <mergeCell ref="AN14:BC14"/>
    <mergeCell ref="BD14:BM14"/>
    <mergeCell ref="BN14:CB14"/>
    <mergeCell ref="BN17:CB17"/>
    <mergeCell ref="AN18:BC18"/>
    <mergeCell ref="BD11:BM11"/>
    <mergeCell ref="BD12:BM12"/>
    <mergeCell ref="BD13:BM13"/>
    <mergeCell ref="BD15:BM15"/>
    <mergeCell ref="A18:D18"/>
    <mergeCell ref="A19:D19"/>
    <mergeCell ref="E18:AM18"/>
    <mergeCell ref="E19:AM19"/>
    <mergeCell ref="A11:D11"/>
    <mergeCell ref="A12:D12"/>
    <mergeCell ref="A13:D13"/>
    <mergeCell ref="A15:D15"/>
    <mergeCell ref="A14:D14"/>
    <mergeCell ref="E17:AM17"/>
    <mergeCell ref="A17:D17"/>
    <mergeCell ref="AN26:BC26"/>
    <mergeCell ref="BD26:BM26"/>
    <mergeCell ref="BN26:CB26"/>
    <mergeCell ref="BD50:BM50"/>
    <mergeCell ref="BD29:BM29"/>
    <mergeCell ref="E27:AM27"/>
    <mergeCell ref="AN23:BC23"/>
    <mergeCell ref="A34:D34"/>
    <mergeCell ref="BD34:BM34"/>
    <mergeCell ref="E38:BC38"/>
    <mergeCell ref="BD38:BM38"/>
    <mergeCell ref="A31:D31"/>
    <mergeCell ref="E31:AM31"/>
    <mergeCell ref="AN31:BC31"/>
    <mergeCell ref="BD31:BM31"/>
    <mergeCell ref="BN31:CB31"/>
    <mergeCell ref="A42:D42"/>
    <mergeCell ref="A43:D43"/>
    <mergeCell ref="BN39:CB39"/>
    <mergeCell ref="E43:BC43"/>
    <mergeCell ref="BN30:CB30"/>
    <mergeCell ref="BN38:CB38"/>
    <mergeCell ref="BN34:CB34"/>
    <mergeCell ref="BN44:CB44"/>
    <mergeCell ref="BN43:CB43"/>
    <mergeCell ref="E44:BC44"/>
    <mergeCell ref="E39:BC39"/>
    <mergeCell ref="BD39:BM39"/>
    <mergeCell ref="BN41:CB41"/>
    <mergeCell ref="E42:BC42"/>
    <mergeCell ref="AN34:BC34"/>
    <mergeCell ref="BD42:BM42"/>
    <mergeCell ref="BN40:CB40"/>
    <mergeCell ref="BD41:BM41"/>
    <mergeCell ref="E34:AM34"/>
    <mergeCell ref="BN83:CB83"/>
    <mergeCell ref="BC70:BM70"/>
    <mergeCell ref="E71:AR71"/>
    <mergeCell ref="AS71:BB71"/>
    <mergeCell ref="BC71:BM71"/>
    <mergeCell ref="A68:CB68"/>
    <mergeCell ref="BN69:CB69"/>
    <mergeCell ref="BN77:CB77"/>
    <mergeCell ref="BC74:BM74"/>
    <mergeCell ref="BC77:BM77"/>
    <mergeCell ref="E76:BM76"/>
    <mergeCell ref="BC79:BM79"/>
    <mergeCell ref="A76:D76"/>
    <mergeCell ref="BN71:CB71"/>
    <mergeCell ref="E73:AR73"/>
    <mergeCell ref="E74:AR74"/>
    <mergeCell ref="BN73:CB73"/>
    <mergeCell ref="BN72:CB72"/>
    <mergeCell ref="E72:AR72"/>
    <mergeCell ref="AS72:BB72"/>
    <mergeCell ref="BC72:BM72"/>
    <mergeCell ref="A71:D71"/>
    <mergeCell ref="E80:BI80"/>
    <mergeCell ref="A79:D79"/>
    <mergeCell ref="BD32:BM32"/>
    <mergeCell ref="BN32:CB32"/>
    <mergeCell ref="BC78:BM78"/>
    <mergeCell ref="A33:D33"/>
    <mergeCell ref="E33:AM33"/>
    <mergeCell ref="AN33:BC33"/>
    <mergeCell ref="BD33:BM33"/>
    <mergeCell ref="BN49:CB49"/>
    <mergeCell ref="BN50:CB50"/>
    <mergeCell ref="A38:D38"/>
    <mergeCell ref="A49:D49"/>
    <mergeCell ref="A40:D40"/>
    <mergeCell ref="E40:BC40"/>
    <mergeCell ref="BD40:BM40"/>
    <mergeCell ref="BD46:BM46"/>
    <mergeCell ref="A50:D50"/>
    <mergeCell ref="BN33:CB33"/>
    <mergeCell ref="BN42:CB42"/>
    <mergeCell ref="E41:BC41"/>
    <mergeCell ref="BD52:BM52"/>
    <mergeCell ref="BD59:BM59"/>
    <mergeCell ref="BN59:CB59"/>
    <mergeCell ref="BN56:CB56"/>
    <mergeCell ref="BN52:CB52"/>
    <mergeCell ref="BN80:CB80"/>
    <mergeCell ref="BN46:CB46"/>
    <mergeCell ref="BN47:CB47"/>
    <mergeCell ref="E48:BC48"/>
    <mergeCell ref="BN48:CB48"/>
    <mergeCell ref="E54:BC54"/>
    <mergeCell ref="BN53:CB53"/>
    <mergeCell ref="BN54:CB54"/>
    <mergeCell ref="BN55:CB55"/>
    <mergeCell ref="BN51:CB51"/>
    <mergeCell ref="BN60:CB60"/>
    <mergeCell ref="BN57:CB57"/>
    <mergeCell ref="E57:BC57"/>
    <mergeCell ref="BN61:CB61"/>
    <mergeCell ref="BD57:BM57"/>
    <mergeCell ref="E58:BC58"/>
    <mergeCell ref="BD58:BM58"/>
    <mergeCell ref="BN58:CB58"/>
    <mergeCell ref="E65:BC65"/>
    <mergeCell ref="BD65:BM65"/>
    <mergeCell ref="BN64:CB64"/>
    <mergeCell ref="BN78:CB78"/>
  </mergeCells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Лист3</vt:lpstr>
      <vt:lpstr>Лист4</vt:lpstr>
      <vt:lpstr>Лист5</vt:lpstr>
      <vt:lpstr>Лист6</vt:lpstr>
      <vt:lpstr>Лист7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2023-03-01T12:35:49Z</dcterms:modified>
</cp:coreProperties>
</file>